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25" yWindow="2145" windowWidth="28695" windowHeight="18480" tabRatio="629" activeTab="1"/>
  </bookViews>
  <sheets>
    <sheet name="Original data" sheetId="8" r:id="rId1"/>
    <sheet name="Seasonal adjustment" sheetId="7" r:id="rId2"/>
    <sheet name="LES model" sheetId="6" r:id="rId3"/>
    <sheet name="Adusted data" sheetId="1" r:id="rId4"/>
    <sheet name="Forecast--SA" sheetId="2" r:id="rId5"/>
    <sheet name="Forecast-NSA" sheetId="3" r:id="rId6"/>
    <sheet name="Errors" sheetId="4" r:id="rId7"/>
    <sheet name="Error autocorrelations" sheetId="5" r:id="rId8"/>
    <sheet name="All charts" sheetId="9" r:id="rId9"/>
  </sheets>
  <definedNames>
    <definedName name="Alpha">'LES model'!$H$9</definedName>
    <definedName name="_xlnm.Print_Area" localSheetId="1">'Seasonal adjustment'!$A$1:$I$52</definedName>
    <definedName name="solver_adj" localSheetId="2" hidden="1">'LES model'!$H$9</definedName>
    <definedName name="solver_adj" localSheetId="1" hidden="1">'Seasonal adjustment'!#REF!</definedName>
    <definedName name="solver_cct" localSheetId="2" hidden="1">20</definedName>
    <definedName name="solver_cgt" localSheetId="2" hidden="1">1</definedName>
    <definedName name="solver_cvg" localSheetId="2" hidden="1">0.0001</definedName>
    <definedName name="solver_dia" localSheetId="2" hidden="1">5</definedName>
    <definedName name="solver_drv" localSheetId="2" hidden="1">1</definedName>
    <definedName name="solver_dua" localSheetId="2" hidden="1">1</definedName>
    <definedName name="solver_eng" localSheetId="2" hidden="1">1</definedName>
    <definedName name="solver_est" localSheetId="2" hidden="1">1</definedName>
    <definedName name="solver_gct" localSheetId="2" hidden="1">20</definedName>
    <definedName name="solver_gop" localSheetId="2" hidden="1">1</definedName>
    <definedName name="solver_iao" localSheetId="2" hidden="1">0</definedName>
    <definedName name="solver_ibd" localSheetId="2" hidden="1">2</definedName>
    <definedName name="solver_ifs" localSheetId="2" hidden="1">0</definedName>
    <definedName name="solver_irs" localSheetId="2" hidden="1">0</definedName>
    <definedName name="solver_ism" localSheetId="2" hidden="1">0</definedName>
    <definedName name="solver_itr" localSheetId="2" hidden="1">1000</definedName>
    <definedName name="solver_lin" localSheetId="2" hidden="1">2</definedName>
    <definedName name="solver_lin" localSheetId="1" hidden="1">0</definedName>
    <definedName name="solver_lva" localSheetId="2" hidden="1">2</definedName>
    <definedName name="solver_mda" localSheetId="2" hidden="1">1</definedName>
    <definedName name="solver_mip" localSheetId="2" hidden="1">1000</definedName>
    <definedName name="solver_mni" localSheetId="2" hidden="1">30</definedName>
    <definedName name="solver_mod" localSheetId="2" hidden="1">5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1000</definedName>
    <definedName name="solver_ntr" localSheetId="2" hidden="1">0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ofx" localSheetId="2" hidden="1">2</definedName>
    <definedName name="solver_opt" localSheetId="2" hidden="1">'LES model'!$J$9</definedName>
    <definedName name="solver_opt" localSheetId="1" hidden="1">'Seasonal adjustment'!#REF!</definedName>
    <definedName name="solver_phr" localSheetId="2" hidden="1">2</definedName>
    <definedName name="solver_piv" localSheetId="2" hidden="1">0.000001</definedName>
    <definedName name="solver_pre" localSheetId="2" hidden="1">0.00000001</definedName>
    <definedName name="solver_pro" localSheetId="2" hidden="1">2</definedName>
    <definedName name="solver_rbv" localSheetId="2" hidden="1">1</definedName>
    <definedName name="solver_rdp" localSheetId="2" hidden="1">0</definedName>
    <definedName name="solver_red" localSheetId="2" hidden="1">0.000001</definedName>
    <definedName name="solver_rep" localSheetId="2" hidden="1">2</definedName>
    <definedName name="solver_rlx" localSheetId="2" hidden="1">2</definedName>
    <definedName name="solver_rsd" localSheetId="2" hidden="1">0</definedName>
    <definedName name="solver_rtr" localSheetId="2" hidden="1">0</definedName>
    <definedName name="solver_scl" localSheetId="2" hidden="1">2</definedName>
    <definedName name="solver_sel" localSheetId="2" hidden="1">1</definedName>
    <definedName name="solver_sho" localSheetId="2" hidden="1">2</definedName>
    <definedName name="solver_ssz" localSheetId="2" hidden="1">0</definedName>
    <definedName name="solver_tim" localSheetId="2" hidden="1">100</definedName>
    <definedName name="solver_tms" localSheetId="2" hidden="1">2</definedName>
    <definedName name="solver_tol" localSheetId="2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ir" localSheetId="2" hidden="1">1</definedName>
  </definedNames>
  <calcPr calcId="145621"/>
</workbook>
</file>

<file path=xl/calcChain.xml><?xml version="1.0" encoding="utf-8"?>
<calcChain xmlns="http://schemas.openxmlformats.org/spreadsheetml/2006/main">
  <c r="G6" i="6" l="1"/>
  <c r="G5" i="6"/>
  <c r="G4" i="6"/>
  <c r="G3" i="6"/>
  <c r="G5" i="7"/>
  <c r="G6" i="7"/>
  <c r="G3" i="7"/>
  <c r="B20" i="6"/>
  <c r="B24" i="6"/>
  <c r="B28" i="6"/>
  <c r="B32" i="6"/>
  <c r="B36" i="6"/>
  <c r="B40" i="6"/>
  <c r="B44" i="6"/>
  <c r="B48" i="6"/>
  <c r="B52" i="6"/>
  <c r="B19" i="6"/>
  <c r="B23" i="6"/>
  <c r="B27" i="6"/>
  <c r="B31" i="6"/>
  <c r="B35" i="6"/>
  <c r="B39" i="6"/>
  <c r="B43" i="6"/>
  <c r="B47" i="6"/>
  <c r="B51" i="6"/>
  <c r="B18" i="6"/>
  <c r="B22" i="6"/>
  <c r="B26" i="6"/>
  <c r="B30" i="6"/>
  <c r="B34" i="6"/>
  <c r="B38" i="6"/>
  <c r="B42" i="6"/>
  <c r="B46" i="6"/>
  <c r="B50" i="6"/>
  <c r="B17" i="6"/>
  <c r="B21" i="6"/>
  <c r="B25" i="6"/>
  <c r="B29" i="6"/>
  <c r="B33" i="6"/>
  <c r="B37" i="6"/>
  <c r="B41" i="6"/>
  <c r="B45" i="6"/>
  <c r="B49" i="6"/>
  <c r="B18" i="7"/>
  <c r="B19" i="7"/>
  <c r="B20" i="7"/>
  <c r="B22" i="7"/>
  <c r="B23" i="7"/>
  <c r="B27" i="7"/>
  <c r="B24" i="7"/>
  <c r="B26" i="7"/>
  <c r="B28" i="7"/>
  <c r="B30" i="7"/>
  <c r="B32" i="7"/>
  <c r="B34" i="7"/>
  <c r="B36" i="7"/>
  <c r="B38" i="7"/>
  <c r="B40" i="7"/>
  <c r="B42" i="7"/>
  <c r="B44" i="7"/>
  <c r="B46" i="7"/>
  <c r="B48" i="7"/>
  <c r="B50" i="7"/>
  <c r="B52" i="7"/>
  <c r="B17" i="7"/>
  <c r="D15" i="7"/>
  <c r="E15" i="7"/>
  <c r="G4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18" i="6"/>
  <c r="E18" i="6"/>
  <c r="D22" i="6"/>
  <c r="E22" i="6"/>
  <c r="D26" i="6"/>
  <c r="E26" i="6"/>
  <c r="D30" i="6"/>
  <c r="E30" i="6"/>
  <c r="D34" i="6"/>
  <c r="E34" i="6"/>
  <c r="D38" i="6"/>
  <c r="E38" i="6"/>
  <c r="D42" i="6"/>
  <c r="E42" i="6"/>
  <c r="D46" i="6"/>
  <c r="E46" i="6"/>
  <c r="D50" i="6"/>
  <c r="E50" i="6"/>
  <c r="D17" i="6"/>
  <c r="E17" i="6"/>
  <c r="D21" i="6"/>
  <c r="E21" i="6"/>
  <c r="D25" i="6"/>
  <c r="E25" i="6"/>
  <c r="D29" i="6"/>
  <c r="E29" i="6"/>
  <c r="D33" i="6"/>
  <c r="E33" i="6"/>
  <c r="D37" i="6"/>
  <c r="E37" i="6"/>
  <c r="D41" i="6"/>
  <c r="E41" i="6"/>
  <c r="D45" i="6"/>
  <c r="E45" i="6"/>
  <c r="D49" i="6"/>
  <c r="E49" i="6"/>
  <c r="D15" i="6"/>
  <c r="E15" i="6"/>
  <c r="D19" i="6"/>
  <c r="E19" i="6"/>
  <c r="D23" i="6"/>
  <c r="E23" i="6"/>
  <c r="D27" i="6"/>
  <c r="E27" i="6"/>
  <c r="D31" i="6"/>
  <c r="E31" i="6"/>
  <c r="D35" i="6"/>
  <c r="E35" i="6"/>
  <c r="D39" i="6"/>
  <c r="E39" i="6"/>
  <c r="D43" i="6"/>
  <c r="E43" i="6"/>
  <c r="D47" i="6"/>
  <c r="E47" i="6"/>
  <c r="D16" i="6"/>
  <c r="E16" i="6"/>
  <c r="D20" i="6"/>
  <c r="E20" i="6"/>
  <c r="D24" i="6"/>
  <c r="E24" i="6"/>
  <c r="D28" i="6"/>
  <c r="E28" i="6"/>
  <c r="D32" i="6"/>
  <c r="E32" i="6"/>
  <c r="D36" i="6"/>
  <c r="E36" i="6"/>
  <c r="D40" i="6"/>
  <c r="E40" i="6"/>
  <c r="D44" i="6"/>
  <c r="E44" i="6"/>
  <c r="D48" i="6"/>
  <c r="E48" i="6"/>
  <c r="G7" i="6"/>
  <c r="H4" i="6"/>
  <c r="F51" i="6"/>
  <c r="F15" i="6"/>
  <c r="F19" i="6"/>
  <c r="F23" i="6"/>
  <c r="F27" i="6"/>
  <c r="F31" i="6"/>
  <c r="F35" i="6"/>
  <c r="F39" i="6"/>
  <c r="F43" i="6"/>
  <c r="F47" i="6"/>
  <c r="H3" i="6"/>
  <c r="H6" i="6"/>
  <c r="B31" i="7"/>
  <c r="B21" i="7"/>
  <c r="H5" i="6"/>
  <c r="F52" i="6"/>
  <c r="F48" i="6"/>
  <c r="F44" i="6"/>
  <c r="F40" i="6"/>
  <c r="F36" i="6"/>
  <c r="F32" i="6"/>
  <c r="F28" i="6"/>
  <c r="F24" i="6"/>
  <c r="F20" i="6"/>
  <c r="F16" i="6"/>
  <c r="G16" i="6"/>
  <c r="F49" i="6"/>
  <c r="F45" i="6"/>
  <c r="F41" i="6"/>
  <c r="F37" i="6"/>
  <c r="F33" i="6"/>
  <c r="F29" i="6"/>
  <c r="F25" i="6"/>
  <c r="F21" i="6"/>
  <c r="F17" i="6"/>
  <c r="F13" i="6"/>
  <c r="F50" i="6"/>
  <c r="F46" i="6"/>
  <c r="F42" i="6"/>
  <c r="F38" i="6"/>
  <c r="F34" i="6"/>
  <c r="F30" i="6"/>
  <c r="F26" i="6"/>
  <c r="F22" i="6"/>
  <c r="F18" i="6"/>
  <c r="G18" i="6"/>
  <c r="F14" i="6"/>
  <c r="G14" i="6"/>
  <c r="B25" i="7"/>
  <c r="B35" i="7"/>
  <c r="G13" i="6"/>
  <c r="G20" i="6"/>
  <c r="G15" i="6"/>
  <c r="H7" i="6"/>
  <c r="B39" i="7"/>
  <c r="B29" i="7"/>
  <c r="G24" i="6"/>
  <c r="G22" i="6"/>
  <c r="G19" i="6"/>
  <c r="G17" i="6"/>
  <c r="H13" i="6"/>
  <c r="K13" i="6"/>
  <c r="H14" i="6"/>
  <c r="J13" i="6"/>
  <c r="B33" i="7"/>
  <c r="B43" i="7"/>
  <c r="G23" i="6"/>
  <c r="G28" i="6"/>
  <c r="G26" i="6"/>
  <c r="K14" i="6"/>
  <c r="J14" i="6"/>
  <c r="H15" i="6"/>
  <c r="J15" i="6" s="1"/>
  <c r="G21" i="6"/>
  <c r="B47" i="7"/>
  <c r="B37" i="7"/>
  <c r="G32" i="6"/>
  <c r="G25" i="6"/>
  <c r="G27" i="6"/>
  <c r="G30" i="6"/>
  <c r="B41" i="7"/>
  <c r="B51" i="7"/>
  <c r="G36" i="6"/>
  <c r="G31" i="6"/>
  <c r="G34" i="6"/>
  <c r="G29" i="6"/>
  <c r="B45" i="7"/>
  <c r="G35" i="6"/>
  <c r="G38" i="6"/>
  <c r="G40" i="6"/>
  <c r="G33" i="6"/>
  <c r="B49" i="7"/>
  <c r="G42" i="6"/>
  <c r="G37" i="6"/>
  <c r="G44" i="6"/>
  <c r="G39" i="6"/>
  <c r="G43" i="6"/>
  <c r="G41" i="6"/>
  <c r="G48" i="6"/>
  <c r="G46" i="6"/>
  <c r="G7" i="7"/>
  <c r="H4" i="7"/>
  <c r="G50" i="6"/>
  <c r="F54" i="6"/>
  <c r="F58" i="6"/>
  <c r="G45" i="6"/>
  <c r="G52" i="6"/>
  <c r="F56" i="6"/>
  <c r="F60" i="6"/>
  <c r="G47" i="6"/>
  <c r="H5" i="7"/>
  <c r="H3" i="7"/>
  <c r="F15" i="7"/>
  <c r="G15" i="7"/>
  <c r="F19" i="7"/>
  <c r="G19" i="7"/>
  <c r="F27" i="7"/>
  <c r="G27" i="7"/>
  <c r="F23" i="7"/>
  <c r="G23" i="7"/>
  <c r="F31" i="7"/>
  <c r="G31" i="7"/>
  <c r="F35" i="7"/>
  <c r="G35" i="7"/>
  <c r="F39" i="7"/>
  <c r="G39" i="7"/>
  <c r="F43" i="7"/>
  <c r="G43" i="7"/>
  <c r="F47" i="7"/>
  <c r="F51" i="7"/>
  <c r="G51" i="7"/>
  <c r="F14" i="7"/>
  <c r="G14" i="7"/>
  <c r="F30" i="7"/>
  <c r="G30" i="7"/>
  <c r="F22" i="7"/>
  <c r="G22" i="7"/>
  <c r="F26" i="7"/>
  <c r="G26" i="7"/>
  <c r="F18" i="7"/>
  <c r="G18" i="7"/>
  <c r="F42" i="7"/>
  <c r="G42" i="7"/>
  <c r="F46" i="7"/>
  <c r="F50" i="7"/>
  <c r="F38" i="7"/>
  <c r="G38" i="7"/>
  <c r="F34" i="7"/>
  <c r="G34" i="7"/>
  <c r="F16" i="7"/>
  <c r="G16" i="7"/>
  <c r="F48" i="7"/>
  <c r="G48" i="7"/>
  <c r="F40" i="7"/>
  <c r="G40" i="7"/>
  <c r="F52" i="7"/>
  <c r="G52" i="7"/>
  <c r="F28" i="7"/>
  <c r="G28" i="7"/>
  <c r="F32" i="7"/>
  <c r="G32" i="7"/>
  <c r="F44" i="7"/>
  <c r="G44" i="7"/>
  <c r="F20" i="7"/>
  <c r="G20" i="7"/>
  <c r="F24" i="7"/>
  <c r="G24" i="7"/>
  <c r="F36" i="7"/>
  <c r="G36" i="7"/>
  <c r="H6" i="7"/>
  <c r="G51" i="6"/>
  <c r="F55" i="6"/>
  <c r="F59" i="6"/>
  <c r="F53" i="6"/>
  <c r="F57" i="6"/>
  <c r="G49" i="6"/>
  <c r="G50" i="7"/>
  <c r="G46" i="7"/>
  <c r="G47" i="7"/>
  <c r="H7" i="7"/>
  <c r="F13" i="7"/>
  <c r="G13" i="7"/>
  <c r="F17" i="7"/>
  <c r="G17" i="7"/>
  <c r="F21" i="7"/>
  <c r="G21" i="7"/>
  <c r="F25" i="7"/>
  <c r="G25" i="7"/>
  <c r="F29" i="7"/>
  <c r="G29" i="7"/>
  <c r="F33" i="7"/>
  <c r="G33" i="7"/>
  <c r="F37" i="7"/>
  <c r="G37" i="7"/>
  <c r="F41" i="7"/>
  <c r="G41" i="7"/>
  <c r="F45" i="7"/>
  <c r="G45" i="7"/>
  <c r="F49" i="7"/>
  <c r="G49" i="7"/>
  <c r="K15" i="6" l="1"/>
  <c r="H16" i="6"/>
  <c r="K16" i="6" l="1"/>
  <c r="J16" i="6"/>
  <c r="H17" i="6" l="1"/>
  <c r="J17" i="6" l="1"/>
  <c r="K17" i="6"/>
  <c r="H18" i="6" l="1"/>
  <c r="K18" i="6" l="1"/>
  <c r="J18" i="6"/>
  <c r="H19" i="6" l="1"/>
  <c r="J19" i="6" l="1"/>
  <c r="K19" i="6"/>
  <c r="H20" i="6" l="1"/>
  <c r="K20" i="6" l="1"/>
  <c r="J20" i="6"/>
  <c r="H21" i="6" l="1"/>
  <c r="J21" i="6" l="1"/>
  <c r="K21" i="6"/>
  <c r="H22" i="6" l="1"/>
  <c r="K22" i="6" l="1"/>
  <c r="J22" i="6"/>
  <c r="H23" i="6" l="1"/>
  <c r="J23" i="6" l="1"/>
  <c r="K23" i="6"/>
  <c r="H24" i="6" l="1"/>
  <c r="K24" i="6" l="1"/>
  <c r="J24" i="6"/>
  <c r="H25" i="6" s="1"/>
  <c r="J25" i="6" l="1"/>
  <c r="H26" i="6" s="1"/>
  <c r="K25" i="6"/>
  <c r="K26" i="6" l="1"/>
  <c r="J26" i="6"/>
  <c r="H27" i="6" s="1"/>
  <c r="J27" i="6" l="1"/>
  <c r="H28" i="6" s="1"/>
  <c r="K27" i="6"/>
  <c r="K28" i="6" l="1"/>
  <c r="J28" i="6"/>
  <c r="H29" i="6" s="1"/>
  <c r="J29" i="6" l="1"/>
  <c r="H30" i="6" s="1"/>
  <c r="K29" i="6"/>
  <c r="K30" i="6" l="1"/>
  <c r="J30" i="6"/>
  <c r="H31" i="6" s="1"/>
  <c r="J31" i="6" l="1"/>
  <c r="H32" i="6" s="1"/>
  <c r="K31" i="6"/>
  <c r="K32" i="6" l="1"/>
  <c r="J32" i="6"/>
  <c r="H33" i="6" s="1"/>
  <c r="J33" i="6" l="1"/>
  <c r="H34" i="6" s="1"/>
  <c r="K33" i="6"/>
  <c r="K34" i="6" l="1"/>
  <c r="J34" i="6"/>
  <c r="H35" i="6" s="1"/>
  <c r="J35" i="6" l="1"/>
  <c r="H36" i="6" s="1"/>
  <c r="K35" i="6"/>
  <c r="K36" i="6" l="1"/>
  <c r="J36" i="6"/>
  <c r="H37" i="6" s="1"/>
  <c r="J37" i="6" l="1"/>
  <c r="H38" i="6" s="1"/>
  <c r="K37" i="6"/>
  <c r="K38" i="6" l="1"/>
  <c r="J38" i="6"/>
  <c r="H39" i="6" s="1"/>
  <c r="J39" i="6" l="1"/>
  <c r="H40" i="6" s="1"/>
  <c r="K39" i="6"/>
  <c r="K40" i="6" l="1"/>
  <c r="J40" i="6"/>
  <c r="H41" i="6" s="1"/>
  <c r="J41" i="6" l="1"/>
  <c r="H42" i="6" s="1"/>
  <c r="K41" i="6"/>
  <c r="K42" i="6" l="1"/>
  <c r="J42" i="6"/>
  <c r="H43" i="6" s="1"/>
  <c r="J43" i="6" l="1"/>
  <c r="H44" i="6" s="1"/>
  <c r="K43" i="6"/>
  <c r="K44" i="6" l="1"/>
  <c r="J44" i="6"/>
  <c r="H45" i="6" s="1"/>
  <c r="J45" i="6" l="1"/>
  <c r="H46" i="6" s="1"/>
  <c r="K45" i="6"/>
  <c r="K46" i="6" l="1"/>
  <c r="J46" i="6"/>
  <c r="H47" i="6" s="1"/>
  <c r="J47" i="6" l="1"/>
  <c r="K47" i="6"/>
  <c r="H48" i="6" l="1"/>
  <c r="K48" i="6" l="1"/>
  <c r="J48" i="6"/>
  <c r="H49" i="6" l="1"/>
  <c r="J49" i="6" l="1"/>
  <c r="K49" i="6"/>
  <c r="H50" i="6" l="1"/>
  <c r="K50" i="6" l="1"/>
  <c r="J50" i="6"/>
  <c r="H51" i="6" l="1"/>
  <c r="J51" i="6" l="1"/>
  <c r="K51" i="6"/>
  <c r="H52" i="6" l="1"/>
  <c r="K52" i="6" l="1"/>
  <c r="J52" i="6"/>
  <c r="H53" i="6" l="1"/>
  <c r="J9" i="6"/>
  <c r="M5" i="6"/>
  <c r="M1" i="6"/>
  <c r="M2" i="6"/>
  <c r="M3" i="6"/>
  <c r="M4" i="6"/>
  <c r="R1" i="6" l="1"/>
  <c r="G53" i="6"/>
  <c r="K53" i="6"/>
  <c r="J53" i="6" l="1"/>
  <c r="H54" i="6" s="1"/>
  <c r="K54" i="6" l="1"/>
  <c r="G54" i="6"/>
  <c r="J54" i="6" l="1"/>
  <c r="H55" i="6" s="1"/>
  <c r="K55" i="6" l="1"/>
  <c r="G55" i="6"/>
  <c r="J55" i="6" l="1"/>
  <c r="H56" i="6" s="1"/>
  <c r="G56" i="6" l="1"/>
  <c r="K56" i="6"/>
  <c r="J56" i="6" l="1"/>
  <c r="H57" i="6" s="1"/>
  <c r="K57" i="6" l="1"/>
  <c r="G57" i="6"/>
  <c r="J57" i="6" l="1"/>
  <c r="H58" i="6" s="1"/>
  <c r="K58" i="6" l="1"/>
  <c r="G58" i="6"/>
  <c r="J58" i="6" l="1"/>
  <c r="H59" i="6" s="1"/>
  <c r="K59" i="6" l="1"/>
  <c r="G59" i="6"/>
  <c r="J59" i="6" l="1"/>
  <c r="H60" i="6" s="1"/>
  <c r="K60" i="6" l="1"/>
  <c r="G60" i="6"/>
  <c r="J60" i="6" s="1"/>
</calcChain>
</file>

<file path=xl/sharedStrings.xml><?xml version="1.0" encoding="utf-8"?>
<sst xmlns="http://schemas.openxmlformats.org/spreadsheetml/2006/main" count="60" uniqueCount="37">
  <si>
    <t>Illustration of seasonal adjustment</t>
  </si>
  <si>
    <t>Auto(1)=</t>
  </si>
  <si>
    <t>and linear exponential smoothing</t>
  </si>
  <si>
    <t>Auto(2)=</t>
  </si>
  <si>
    <t>on Outboard Marine data</t>
  </si>
  <si>
    <t>Auto(3)=</t>
  </si>
  <si>
    <t>...use Solver to optimize alpha</t>
  </si>
  <si>
    <t>Auto(4)=</t>
  </si>
  <si>
    <t>Auto(5)=</t>
  </si>
  <si>
    <t>Alpha</t>
  </si>
  <si>
    <t>Date</t>
  </si>
  <si>
    <t>Original</t>
  </si>
  <si>
    <t>Ratio</t>
  </si>
  <si>
    <t>Seasonal</t>
  </si>
  <si>
    <t>Seasonally</t>
  </si>
  <si>
    <t>LES</t>
  </si>
  <si>
    <t>Reseasonalized</t>
  </si>
  <si>
    <t>Data</t>
  </si>
  <si>
    <t>Index</t>
  </si>
  <si>
    <t>Adjusted Data</t>
  </si>
  <si>
    <t>Forecast</t>
  </si>
  <si>
    <t>Error</t>
  </si>
  <si>
    <t xml:space="preserve"> </t>
  </si>
  <si>
    <t>Unnormalized</t>
  </si>
  <si>
    <t>Normalized</t>
  </si>
  <si>
    <t>Seas. Index</t>
  </si>
  <si>
    <t>Trend-Cycle</t>
  </si>
  <si>
    <t>(Ctr-Mov-Avg)</t>
  </si>
  <si>
    <t>(Seasonality)</t>
  </si>
  <si>
    <t>RMSE</t>
  </si>
  <si>
    <t>Quarter</t>
  </si>
  <si>
    <t>=CORREL($J$15:$J$51,$J$16:$J$52)</t>
  </si>
  <si>
    <t>=CORREL($J$15:$J$50,$J$17:$J$52)</t>
  </si>
  <si>
    <t>=CORREL($J$15:$J$49,$J$18:$J$52)</t>
  </si>
  <si>
    <t>=CORREL($J$15:$J$48,$J$19:$J$52)</t>
  </si>
  <si>
    <t>=CORREL($J$15:$J$47,$J$20:$J$52)</t>
  </si>
  <si>
    <t>http://people.duke.edu/~rnau/411outbd.htm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</si>
</sst>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0%"/>
    <numFmt numFmtId="167" formatCode="0.000"/>
    <numFmt numFmtId="168" formatCode="0.0%"/>
    <numFmt numFmtId="169" formatCode="0.00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2" borderId="0" xfId="0" applyNumberFormat="1" applyFill="1"/>
    <xf numFmtId="164" fontId="0" fillId="3" borderId="0" xfId="0" applyNumberFormat="1" applyFill="1"/>
    <xf numFmtId="0" fontId="3" fillId="0" borderId="0" xfId="0" applyFont="1"/>
    <xf numFmtId="164" fontId="0" fillId="0" borderId="0" xfId="0" applyNumberForma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17" fontId="0" fillId="0" borderId="0" xfId="0" applyNumberFormat="1"/>
    <xf numFmtId="17" fontId="0" fillId="0" borderId="1" xfId="0" applyNumberFormat="1" applyBorder="1"/>
    <xf numFmtId="0" fontId="1" fillId="0" borderId="0" xfId="0" applyFont="1" applyAlignment="1">
      <alignment horizontal="left"/>
    </xf>
    <xf numFmtId="164" fontId="0" fillId="4" borderId="0" xfId="0" applyNumberFormat="1" applyFill="1"/>
    <xf numFmtId="164" fontId="0" fillId="5" borderId="0" xfId="0" applyNumberFormat="1" applyFill="1" applyAlignment="1">
      <alignment horizontal="right"/>
    </xf>
    <xf numFmtId="0" fontId="4" fillId="6" borderId="0" xfId="0" applyFont="1" applyFill="1"/>
    <xf numFmtId="0" fontId="5" fillId="0" borderId="0" xfId="0" applyFont="1"/>
    <xf numFmtId="0" fontId="6" fillId="0" borderId="0" xfId="0" applyFont="1"/>
    <xf numFmtId="2" fontId="7" fillId="0" borderId="0" xfId="0" applyNumberFormat="1" applyFont="1"/>
    <xf numFmtId="164" fontId="0" fillId="7" borderId="0" xfId="0" applyNumberFormat="1" applyFill="1"/>
    <xf numFmtId="0" fontId="8" fillId="0" borderId="0" xfId="0" applyFont="1" applyAlignment="1">
      <alignment horizontal="right"/>
    </xf>
    <xf numFmtId="166" fontId="8" fillId="8" borderId="0" xfId="1" applyNumberFormat="1" applyFont="1" applyFill="1"/>
    <xf numFmtId="166" fontId="8" fillId="0" borderId="0" xfId="1" applyNumberFormat="1" applyFont="1"/>
    <xf numFmtId="0" fontId="0" fillId="0" borderId="0" xfId="0" applyFill="1"/>
    <xf numFmtId="0" fontId="8" fillId="0" borderId="0" xfId="0" applyFont="1"/>
    <xf numFmtId="167" fontId="0" fillId="0" borderId="0" xfId="0" applyNumberFormat="1"/>
    <xf numFmtId="165" fontId="0" fillId="0" borderId="0" xfId="0" applyNumberForma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8" fillId="0" borderId="0" xfId="1" applyNumberFormat="1" applyFont="1" applyBorder="1"/>
    <xf numFmtId="168" fontId="0" fillId="5" borderId="0" xfId="0" applyNumberFormat="1" applyFill="1"/>
    <xf numFmtId="168" fontId="0" fillId="0" borderId="0" xfId="0" applyNumberFormat="1"/>
    <xf numFmtId="168" fontId="1" fillId="9" borderId="0" xfId="0" applyNumberFormat="1" applyFont="1" applyFill="1"/>
    <xf numFmtId="168" fontId="8" fillId="8" borderId="0" xfId="1" applyNumberFormat="1" applyFont="1" applyFill="1"/>
    <xf numFmtId="168" fontId="8" fillId="0" borderId="0" xfId="1" applyNumberFormat="1" applyFont="1"/>
    <xf numFmtId="168" fontId="8" fillId="0" borderId="1" xfId="1" applyNumberFormat="1" applyFont="1" applyBorder="1"/>
    <xf numFmtId="168" fontId="8" fillId="0" borderId="0" xfId="0" applyNumberFormat="1" applyFont="1"/>
    <xf numFmtId="168" fontId="8" fillId="8" borderId="0" xfId="0" applyNumberFormat="1" applyFont="1" applyFill="1"/>
    <xf numFmtId="168" fontId="0" fillId="0" borderId="1" xfId="0" applyNumberFormat="1" applyBorder="1"/>
    <xf numFmtId="164" fontId="0" fillId="0" borderId="1" xfId="0" applyNumberFormat="1" applyFill="1" applyBorder="1"/>
    <xf numFmtId="168" fontId="2" fillId="0" borderId="0" xfId="1" applyNumberFormat="1" applyFill="1"/>
    <xf numFmtId="0" fontId="2" fillId="0" borderId="0" xfId="0" quotePrefix="1" applyFont="1"/>
    <xf numFmtId="167" fontId="3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10" borderId="0" xfId="0" applyNumberFormat="1" applyFill="1"/>
    <xf numFmtId="0" fontId="10" fillId="0" borderId="0" xfId="2"/>
    <xf numFmtId="0" fontId="1" fillId="0" borderId="0" xfId="0" applyFont="1" applyFill="1" applyAlignment="1">
      <alignment horizontal="center" vertical="center"/>
    </xf>
    <xf numFmtId="169" fontId="0" fillId="0" borderId="0" xfId="0" applyNumberForma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Quarterly</a:t>
            </a:r>
            <a:r>
              <a:rPr lang="en-US" sz="1600" baseline="0"/>
              <a:t> sales</a:t>
            </a:r>
            <a:endParaRPr lang="en-US" sz="1600"/>
          </a:p>
        </c:rich>
      </c:tx>
      <c:layout>
        <c:manualLayout>
          <c:xMode val="edge"/>
          <c:yMode val="edge"/>
          <c:x val="0.39631100730337759"/>
          <c:y val="4.43641845429401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153163152053277E-2"/>
          <c:y val="0.11655125468551049"/>
          <c:w val="0.88642812541260607"/>
          <c:h val="0.72335120127065122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412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model'!$A$13:$A$52</c:f>
              <c:numCache>
                <c:formatCode>mmm\-yy</c:formatCode>
                <c:ptCount val="40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</c:numCache>
            </c:numRef>
          </c:cat>
          <c:val>
            <c:numRef>
              <c:f>'LES model'!$C$13:$C$52</c:f>
              <c:numCache>
                <c:formatCode>0.0</c:formatCode>
                <c:ptCount val="40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258.7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311.8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70464"/>
        <c:axId val="408167936"/>
      </c:lineChart>
      <c:catAx>
        <c:axId val="40787046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1679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8167936"/>
        <c:scaling>
          <c:orientation val="minMax"/>
          <c:max val="5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870464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Error Autocorrelations</a:t>
            </a:r>
          </a:p>
        </c:rich>
      </c:tx>
      <c:layout>
        <c:manualLayout>
          <c:xMode val="edge"/>
          <c:yMode val="edge"/>
          <c:x val="0.22340580549746838"/>
          <c:y val="3.5715125161593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04269287652168E-2"/>
          <c:y val="0.19925554760200428"/>
          <c:w val="0.8307093247819004"/>
          <c:h val="0.71706068559611869"/>
        </c:manualLayout>
      </c:layout>
      <c:barChart>
        <c:barDir val="col"/>
        <c:grouping val="clustered"/>
        <c:varyColors val="0"/>
        <c:ser>
          <c:idx val="0"/>
          <c:order val="0"/>
          <c:tx>
            <c:v>Error Autocorrelations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'LES model'!$M$1:$M$5</c:f>
              <c:numCache>
                <c:formatCode>0.00</c:formatCode>
                <c:ptCount val="5"/>
                <c:pt idx="0">
                  <c:v>-5.4909907258917617E-2</c:v>
                </c:pt>
                <c:pt idx="1">
                  <c:v>7.0532578036331603E-2</c:v>
                </c:pt>
                <c:pt idx="2">
                  <c:v>3.9811551658876461E-2</c:v>
                </c:pt>
                <c:pt idx="3">
                  <c:v>0.35325368394158274</c:v>
                </c:pt>
                <c:pt idx="4">
                  <c:v>-1.5509757132499786E-2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03328"/>
        <c:axId val="472411520"/>
      </c:barChart>
      <c:catAx>
        <c:axId val="472403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41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2411520"/>
        <c:scaling>
          <c:orientation val="minMax"/>
          <c:max val="0.4"/>
          <c:min val="-0.4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403328"/>
        <c:crosses val="autoZero"/>
        <c:crossBetween val="between"/>
        <c:majorUnit val="0.2"/>
        <c:minorUnit val="0.1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'LES model'!$R$1</c:f>
          <c:strCache>
            <c:ptCount val="1"/>
            <c:pt idx="0">
              <c:v>LES forecast (alpha=0.471, RMSE=27.4, lag-1 autocorrelation=-0.05)</c:v>
            </c:pt>
          </c:strCache>
        </c:strRef>
      </c:tx>
      <c:layout>
        <c:manualLayout>
          <c:xMode val="edge"/>
          <c:yMode val="edge"/>
          <c:x val="9.1959632611517281E-2"/>
          <c:y val="1.8590758853455978E-2"/>
        </c:manualLayout>
      </c:layout>
      <c:overlay val="0"/>
      <c:txPr>
        <a:bodyPr/>
        <a:lstStyle/>
        <a:p>
          <a:pPr>
            <a:defRPr sz="1600" baseline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43285238623748E-2"/>
          <c:y val="0.10243537778548409"/>
          <c:w val="0.87402146781102752"/>
          <c:h val="0.73413649354283916"/>
        </c:manualLayout>
      </c:layout>
      <c:lineChart>
        <c:grouping val="standard"/>
        <c:varyColors val="0"/>
        <c:ser>
          <c:idx val="0"/>
          <c:order val="0"/>
          <c:tx>
            <c:v>Original series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model'!$C$13:$C$52</c:f>
              <c:numCache>
                <c:formatCode>0.0</c:formatCode>
                <c:ptCount val="40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258.7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311.8</c:v>
                </c:pt>
              </c:numCache>
            </c:numRef>
          </c:val>
          <c:smooth val="0"/>
        </c:ser>
        <c:ser>
          <c:idx val="1"/>
          <c:order val="1"/>
          <c:tx>
            <c:v>Reseasonalized 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model'!$K$13:$K$60</c:f>
              <c:numCache>
                <c:formatCode>0.0</c:formatCode>
                <c:ptCount val="48"/>
                <c:pt idx="0">
                  <c:v>147.6</c:v>
                </c:pt>
                <c:pt idx="1">
                  <c:v>220.2510437940262</c:v>
                </c:pt>
                <c:pt idx="2">
                  <c:v>283.34129468748392</c:v>
                </c:pt>
                <c:pt idx="3">
                  <c:v>274.10436204983034</c:v>
                </c:pt>
                <c:pt idx="4">
                  <c:v>155.54626677298927</c:v>
                </c:pt>
                <c:pt idx="5">
                  <c:v>209.23045062956655</c:v>
                </c:pt>
                <c:pt idx="6">
                  <c:v>243.79970948186869</c:v>
                </c:pt>
                <c:pt idx="7">
                  <c:v>249.28416276152566</c:v>
                </c:pt>
                <c:pt idx="8">
                  <c:v>157.58445511812508</c:v>
                </c:pt>
                <c:pt idx="9">
                  <c:v>213.63640876429048</c:v>
                </c:pt>
                <c:pt idx="10">
                  <c:v>272.60963824348812</c:v>
                </c:pt>
                <c:pt idx="11">
                  <c:v>293.67419098373358</c:v>
                </c:pt>
                <c:pt idx="12">
                  <c:v>180.64442676794519</c:v>
                </c:pt>
                <c:pt idx="13">
                  <c:v>260.61537376088683</c:v>
                </c:pt>
                <c:pt idx="14">
                  <c:v>365.89127889729696</c:v>
                </c:pt>
                <c:pt idx="15">
                  <c:v>400.79241924231883</c:v>
                </c:pt>
                <c:pt idx="16">
                  <c:v>260.85908780829465</c:v>
                </c:pt>
                <c:pt idx="17">
                  <c:v>411.28709661447772</c:v>
                </c:pt>
                <c:pt idx="18">
                  <c:v>481.67662745316505</c:v>
                </c:pt>
                <c:pt idx="19">
                  <c:v>476.32724102181606</c:v>
                </c:pt>
                <c:pt idx="20">
                  <c:v>303.12603335335234</c:v>
                </c:pt>
                <c:pt idx="21">
                  <c:v>416.22350218908906</c:v>
                </c:pt>
                <c:pt idx="22">
                  <c:v>463.47678329098017</c:v>
                </c:pt>
                <c:pt idx="23">
                  <c:v>405.99361501809665</c:v>
                </c:pt>
                <c:pt idx="24">
                  <c:v>229.95120181194315</c:v>
                </c:pt>
                <c:pt idx="25">
                  <c:v>335.23536710757958</c:v>
                </c:pt>
                <c:pt idx="26">
                  <c:v>339.86233684353516</c:v>
                </c:pt>
                <c:pt idx="27">
                  <c:v>285.68431723912153</c:v>
                </c:pt>
                <c:pt idx="28">
                  <c:v>162.75665406688557</c:v>
                </c:pt>
                <c:pt idx="29">
                  <c:v>281.53331011457112</c:v>
                </c:pt>
                <c:pt idx="30">
                  <c:v>261.00172679727069</c:v>
                </c:pt>
                <c:pt idx="31">
                  <c:v>257.30712142104778</c:v>
                </c:pt>
                <c:pt idx="32">
                  <c:v>148.70467691071781</c:v>
                </c:pt>
                <c:pt idx="33">
                  <c:v>272.21268192116258</c:v>
                </c:pt>
                <c:pt idx="34">
                  <c:v>302.26718952336404</c:v>
                </c:pt>
                <c:pt idx="35">
                  <c:v>285.89154572987974</c:v>
                </c:pt>
                <c:pt idx="36">
                  <c:v>189.56529441231999</c:v>
                </c:pt>
                <c:pt idx="37">
                  <c:v>271.61316653769421</c:v>
                </c:pt>
                <c:pt idx="38">
                  <c:v>311.90803776096385</c:v>
                </c:pt>
                <c:pt idx="39">
                  <c:v>290.07869246743513</c:v>
                </c:pt>
                <c:pt idx="40">
                  <c:v>187.48012247927147</c:v>
                </c:pt>
                <c:pt idx="41">
                  <c:v>282.38906366540647</c:v>
                </c:pt>
                <c:pt idx="42">
                  <c:v>323.05472170798146</c:v>
                </c:pt>
                <c:pt idx="43">
                  <c:v>317.32278496478693</c:v>
                </c:pt>
                <c:pt idx="44">
                  <c:v>194.52541268339615</c:v>
                </c:pt>
                <c:pt idx="45">
                  <c:v>292.90215662807782</c:v>
                </c:pt>
                <c:pt idx="46">
                  <c:v>334.97085410264054</c:v>
                </c:pt>
                <c:pt idx="47">
                  <c:v>328.92054213482231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53216"/>
        <c:axId val="472956288"/>
      </c:lineChart>
      <c:catAx>
        <c:axId val="47295321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9562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2956288"/>
        <c:scaling>
          <c:orientation val="minMax"/>
          <c:max val="500"/>
          <c:min val="10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953216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70733619075617"/>
          <c:y val="0.15521662247173351"/>
          <c:w val="0.18701498192890847"/>
          <c:h val="0.19637956681407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'LES model'!$R$1</c:f>
          <c:strCache>
            <c:ptCount val="1"/>
            <c:pt idx="0">
              <c:v>LES forecast (alpha=0.471, RMSE=27.4, lag-1 autocorrelation=-0.05)</c:v>
            </c:pt>
          </c:strCache>
        </c:strRef>
      </c:tx>
      <c:layout>
        <c:manualLayout>
          <c:xMode val="edge"/>
          <c:yMode val="edge"/>
          <c:x val="9.1772163383471272E-2"/>
          <c:y val="2.0101792491451411E-2"/>
        </c:manualLayout>
      </c:layout>
      <c:overlay val="0"/>
      <c:txPr>
        <a:bodyPr/>
        <a:lstStyle/>
        <a:p>
          <a:pPr>
            <a:defRPr sz="1600" baseline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078892852468552E-2"/>
          <c:y val="0.10630427532471289"/>
          <c:w val="0.92259218977303881"/>
          <c:h val="0.69512964468846394"/>
        </c:manualLayout>
      </c:layout>
      <c:lineChart>
        <c:grouping val="standard"/>
        <c:varyColors val="0"/>
        <c:ser>
          <c:idx val="0"/>
          <c:order val="0"/>
          <c:tx>
            <c:v>Seasonally adjusted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model'!$G$13:$G$52</c:f>
              <c:numCache>
                <c:formatCode>0.0</c:formatCode>
                <c:ptCount val="40"/>
                <c:pt idx="0">
                  <c:v>215.11773395859612</c:v>
                </c:pt>
                <c:pt idx="1">
                  <c:v>245.93139027949363</c:v>
                </c:pt>
                <c:pt idx="2">
                  <c:v>235.32882380522949</c:v>
                </c:pt>
                <c:pt idx="3">
                  <c:v>220.54055338923521</c:v>
                </c:pt>
                <c:pt idx="4">
                  <c:v>203.02100501647996</c:v>
                </c:pt>
                <c:pt idx="5">
                  <c:v>216.0445731923113</c:v>
                </c:pt>
                <c:pt idx="6">
                  <c:v>224.21296211688284</c:v>
                </c:pt>
                <c:pt idx="7">
                  <c:v>229.74818789444618</c:v>
                </c:pt>
                <c:pt idx="8">
                  <c:v>204.76992968281002</c:v>
                </c:pt>
                <c:pt idx="9">
                  <c:v>239.77822205566198</c:v>
                </c:pt>
                <c:pt idx="10">
                  <c:v>257.47437771147042</c:v>
                </c:pt>
                <c:pt idx="11">
                  <c:v>254.09529836495588</c:v>
                </c:pt>
                <c:pt idx="12">
                  <c:v>246.01540306376037</c:v>
                </c:pt>
                <c:pt idx="13">
                  <c:v>315.08128079493508</c:v>
                </c:pt>
                <c:pt idx="14">
                  <c:v>339.07686622979787</c:v>
                </c:pt>
                <c:pt idx="15">
                  <c:v>357.94679139007548</c:v>
                </c:pt>
                <c:pt idx="16">
                  <c:v>378.49644653826164</c:v>
                </c:pt>
                <c:pt idx="17">
                  <c:v>391.75171025061519</c:v>
                </c:pt>
                <c:pt idx="18">
                  <c:v>400.34335972138268</c:v>
                </c:pt>
                <c:pt idx="19">
                  <c:v>424.70214155285481</c:v>
                </c:pt>
                <c:pt idx="20">
                  <c:v>385.3464014813876</c:v>
                </c:pt>
                <c:pt idx="21">
                  <c:v>393.21675030390844</c:v>
                </c:pt>
                <c:pt idx="22">
                  <c:v>354.41503197030715</c:v>
                </c:pt>
                <c:pt idx="23">
                  <c:v>341.6563611116253</c:v>
                </c:pt>
                <c:pt idx="24">
                  <c:v>339.14564154583547</c:v>
                </c:pt>
                <c:pt idx="25">
                  <c:v>301.99358965218198</c:v>
                </c:pt>
                <c:pt idx="26">
                  <c:v>267.72854469529403</c:v>
                </c:pt>
                <c:pt idx="27">
                  <c:v>259.40739519488528</c:v>
                </c:pt>
                <c:pt idx="28">
                  <c:v>298.92037422024436</c:v>
                </c:pt>
                <c:pt idx="29">
                  <c:v>228.93692566129192</c:v>
                </c:pt>
                <c:pt idx="30">
                  <c:v>245.92766867086226</c:v>
                </c:pt>
                <c:pt idx="31">
                  <c:v>229.03990831712224</c:v>
                </c:pt>
                <c:pt idx="32">
                  <c:v>281.576871279138</c:v>
                </c:pt>
                <c:pt idx="33">
                  <c:v>257.55404136895339</c:v>
                </c:pt>
                <c:pt idx="34">
                  <c:v>252.04570107297553</c:v>
                </c:pt>
                <c:pt idx="35">
                  <c:v>279.06215346562402</c:v>
                </c:pt>
                <c:pt idx="36">
                  <c:v>259.86105667220659</c:v>
                </c:pt>
                <c:pt idx="37">
                  <c:v>268.10232975266479</c:v>
                </c:pt>
                <c:pt idx="38">
                  <c:v>254.54461571609221</c:v>
                </c:pt>
                <c:pt idx="39">
                  <c:v>276.0519652619974</c:v>
                </c:pt>
              </c:numCache>
            </c:numRef>
          </c:val>
          <c:smooth val="0"/>
        </c:ser>
        <c:ser>
          <c:idx val="1"/>
          <c:order val="1"/>
          <c:tx>
            <c:v>LES 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model'!$H$13:$H$60</c:f>
              <c:numCache>
                <c:formatCode>0.0</c:formatCode>
                <c:ptCount val="48"/>
                <c:pt idx="0">
                  <c:v>215.11773395859612</c:v>
                </c:pt>
                <c:pt idx="1">
                  <c:v>215.11773395859612</c:v>
                </c:pt>
                <c:pt idx="2">
                  <c:v>244.15369320489381</c:v>
                </c:pt>
                <c:pt idx="3">
                  <c:v>242.67815211912031</c:v>
                </c:pt>
                <c:pt idx="4">
                  <c:v>226.6989189290293</c:v>
                </c:pt>
                <c:pt idx="5">
                  <c:v>204.35399369394065</c:v>
                </c:pt>
                <c:pt idx="6">
                  <c:v>210.08091862477045</c:v>
                </c:pt>
                <c:pt idx="7">
                  <c:v>220.70360179285049</c:v>
                </c:pt>
                <c:pt idx="8">
                  <c:v>229.669450488558</c:v>
                </c:pt>
                <c:pt idx="9">
                  <c:v>208.65726378760982</c:v>
                </c:pt>
                <c:pt idx="10">
                  <c:v>234.90628167634259</c:v>
                </c:pt>
                <c:pt idx="11">
                  <c:v>260.00428982612829</c:v>
                </c:pt>
                <c:pt idx="12">
                  <c:v>263.27791150792638</c:v>
                </c:pt>
                <c:pt idx="13">
                  <c:v>254.54130737579331</c:v>
                </c:pt>
                <c:pt idx="14">
                  <c:v>315.28657745694642</c:v>
                </c:pt>
                <c:pt idx="15">
                  <c:v>354.84135661947556</c:v>
                </c:pt>
                <c:pt idx="16">
                  <c:v>380.18574425356906</c:v>
                </c:pt>
                <c:pt idx="17">
                  <c:v>401.70137996193375</c:v>
                </c:pt>
                <c:pt idx="18">
                  <c:v>415.05819916888697</c:v>
                </c:pt>
                <c:pt idx="19">
                  <c:v>421.71607117350038</c:v>
                </c:pt>
                <c:pt idx="20">
                  <c:v>441.78716394871947</c:v>
                </c:pt>
                <c:pt idx="21">
                  <c:v>406.5227345526709</c:v>
                </c:pt>
                <c:pt idx="22">
                  <c:v>399.37548983118853</c:v>
                </c:pt>
                <c:pt idx="23">
                  <c:v>359.44623255153414</c:v>
                </c:pt>
                <c:pt idx="24">
                  <c:v>335.13944075095554</c:v>
                </c:pt>
                <c:pt idx="25">
                  <c:v>327.42216006204717</c:v>
                </c:pt>
                <c:pt idx="26">
                  <c:v>292.85757592488403</c:v>
                </c:pt>
                <c:pt idx="27">
                  <c:v>252.93045932774669</c:v>
                </c:pt>
                <c:pt idx="28">
                  <c:v>237.20760575576935</c:v>
                </c:pt>
                <c:pt idx="29">
                  <c:v>274.97171710271766</c:v>
                </c:pt>
                <c:pt idx="30">
                  <c:v>224.9038058525652</c:v>
                </c:pt>
                <c:pt idx="31">
                  <c:v>227.80672400316746</c:v>
                </c:pt>
                <c:pt idx="32">
                  <c:v>216.72773120649583</c:v>
                </c:pt>
                <c:pt idx="33">
                  <c:v>265.86832135258578</c:v>
                </c:pt>
                <c:pt idx="34">
                  <c:v>260.4620365633308</c:v>
                </c:pt>
                <c:pt idx="35">
                  <c:v>253.11392896255128</c:v>
                </c:pt>
                <c:pt idx="36">
                  <c:v>276.27951606485368</c:v>
                </c:pt>
                <c:pt idx="37">
                  <c:v>265.28277865302135</c:v>
                </c:pt>
                <c:pt idx="38">
                  <c:v>268.76950443678038</c:v>
                </c:pt>
                <c:pt idx="39">
                  <c:v>256.82101711438747</c:v>
                </c:pt>
                <c:pt idx="40">
                  <c:v>273.2405088754806</c:v>
                </c:pt>
                <c:pt idx="41">
                  <c:v>275.80752592119876</c:v>
                </c:pt>
                <c:pt idx="42">
                  <c:v>278.37454296691692</c:v>
                </c:pt>
                <c:pt idx="43">
                  <c:v>280.94156001263508</c:v>
                </c:pt>
                <c:pt idx="44">
                  <c:v>283.50857705835324</c:v>
                </c:pt>
                <c:pt idx="45">
                  <c:v>286.0755941040714</c:v>
                </c:pt>
                <c:pt idx="46">
                  <c:v>288.64261114978956</c:v>
                </c:pt>
                <c:pt idx="47">
                  <c:v>291.20962819550772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30528"/>
        <c:axId val="490642048"/>
      </c:lineChart>
      <c:catAx>
        <c:axId val="490630528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4204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490642048"/>
        <c:scaling>
          <c:orientation val="minMax"/>
          <c:max val="500"/>
          <c:min val="10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30528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860262003696"/>
          <c:y val="0.2014618268739303"/>
          <c:w val="0.17314093071204406"/>
          <c:h val="7.0146782069599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63152053277E-2"/>
          <c:y val="3.588907014681892E-2"/>
          <c:w val="0.74583795782463924"/>
          <c:h val="0.85644371941272435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model'!$A$13:$A$52</c:f>
              <c:numCache>
                <c:formatCode>mmm\-yy</c:formatCode>
                <c:ptCount val="40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</c:numCache>
            </c:numRef>
          </c:cat>
          <c:val>
            <c:numRef>
              <c:f>'LES model'!$C$13:$C$52</c:f>
              <c:numCache>
                <c:formatCode>0.0</c:formatCode>
                <c:ptCount val="40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258.7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311.8</c:v>
                </c:pt>
              </c:numCache>
            </c:numRef>
          </c:val>
          <c:smooth val="0"/>
        </c:ser>
        <c:ser>
          <c:idx val="1"/>
          <c:order val="1"/>
          <c:tx>
            <c:v>Moving average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'LES model'!$D$13:$D$52</c:f>
              <c:numCache>
                <c:formatCode>0.0</c:formatCode>
                <c:ptCount val="40"/>
                <c:pt idx="2">
                  <c:v>229.36250000000001</c:v>
                </c:pt>
                <c:pt idx="3">
                  <c:v>224.50000000000003</c:v>
                </c:pt>
                <c:pt idx="4">
                  <c:v>219.0625</c:v>
                </c:pt>
                <c:pt idx="5">
                  <c:v>218.75</c:v>
                </c:pt>
                <c:pt idx="6">
                  <c:v>220.2</c:v>
                </c:pt>
                <c:pt idx="7">
                  <c:v>223.38749999999999</c:v>
                </c:pt>
                <c:pt idx="8">
                  <c:v>231.25</c:v>
                </c:pt>
                <c:pt idx="9">
                  <c:v>239.51249999999999</c:v>
                </c:pt>
                <c:pt idx="10">
                  <c:v>246.48749999999998</c:v>
                </c:pt>
                <c:pt idx="11">
                  <c:v>259.66249999999997</c:v>
                </c:pt>
                <c:pt idx="12">
                  <c:v>281.13749999999999</c:v>
                </c:pt>
                <c:pt idx="13">
                  <c:v>307.63750000000005</c:v>
                </c:pt>
                <c:pt idx="14">
                  <c:v>333.66250000000002</c:v>
                </c:pt>
                <c:pt idx="15">
                  <c:v>354.83749999999998</c:v>
                </c:pt>
                <c:pt idx="16">
                  <c:v>373.53749999999997</c:v>
                </c:pt>
                <c:pt idx="17">
                  <c:v>391.85</c:v>
                </c:pt>
                <c:pt idx="18">
                  <c:v>401.86250000000007</c:v>
                </c:pt>
                <c:pt idx="19">
                  <c:v>402.63749999999999</c:v>
                </c:pt>
                <c:pt idx="20">
                  <c:v>396.16249999999991</c:v>
                </c:pt>
                <c:pt idx="21">
                  <c:v>377.77499999999998</c:v>
                </c:pt>
                <c:pt idx="22">
                  <c:v>362.08749999999998</c:v>
                </c:pt>
                <c:pt idx="23">
                  <c:v>346.45000000000005</c:v>
                </c:pt>
                <c:pt idx="24">
                  <c:v>322.20000000000005</c:v>
                </c:pt>
                <c:pt idx="25">
                  <c:v>298.01249999999999</c:v>
                </c:pt>
                <c:pt idx="26">
                  <c:v>282.95</c:v>
                </c:pt>
                <c:pt idx="27">
                  <c:v>270.14999999999998</c:v>
                </c:pt>
                <c:pt idx="28">
                  <c:v>257.63749999999999</c:v>
                </c:pt>
                <c:pt idx="29">
                  <c:v>250.1875</c:v>
                </c:pt>
                <c:pt idx="30">
                  <c:v>244.41249999999999</c:v>
                </c:pt>
                <c:pt idx="31">
                  <c:v>246.58750000000001</c:v>
                </c:pt>
                <c:pt idx="32">
                  <c:v>251.13749999999999</c:v>
                </c:pt>
                <c:pt idx="33">
                  <c:v>259.08749999999998</c:v>
                </c:pt>
                <c:pt idx="34">
                  <c:v>264.28750000000002</c:v>
                </c:pt>
                <c:pt idx="35">
                  <c:v>263.77499999999998</c:v>
                </c:pt>
                <c:pt idx="36">
                  <c:v>265.48750000000001</c:v>
                </c:pt>
                <c:pt idx="37">
                  <c:v>265.42500000000001</c:v>
                </c:pt>
              </c:numCache>
            </c:numRef>
          </c:val>
          <c:smooth val="0"/>
        </c:ser>
        <c:ser>
          <c:idx val="2"/>
          <c:order val="2"/>
          <c:tx>
            <c:v>Seasonally adjusted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'LES model'!$G$13:$G$52</c:f>
              <c:numCache>
                <c:formatCode>0.0</c:formatCode>
                <c:ptCount val="40"/>
                <c:pt idx="0">
                  <c:v>215.11773395859612</c:v>
                </c:pt>
                <c:pt idx="1">
                  <c:v>245.93139027949363</c:v>
                </c:pt>
                <c:pt idx="2">
                  <c:v>235.32882380522949</c:v>
                </c:pt>
                <c:pt idx="3">
                  <c:v>220.54055338923521</c:v>
                </c:pt>
                <c:pt idx="4">
                  <c:v>203.02100501647996</c:v>
                </c:pt>
                <c:pt idx="5">
                  <c:v>216.0445731923113</c:v>
                </c:pt>
                <c:pt idx="6">
                  <c:v>224.21296211688284</c:v>
                </c:pt>
                <c:pt idx="7">
                  <c:v>229.74818789444618</c:v>
                </c:pt>
                <c:pt idx="8">
                  <c:v>204.76992968281002</c:v>
                </c:pt>
                <c:pt idx="9">
                  <c:v>239.77822205566198</c:v>
                </c:pt>
                <c:pt idx="10">
                  <c:v>257.47437771147042</c:v>
                </c:pt>
                <c:pt idx="11">
                  <c:v>254.09529836495588</c:v>
                </c:pt>
                <c:pt idx="12">
                  <c:v>246.01540306376037</c:v>
                </c:pt>
                <c:pt idx="13">
                  <c:v>315.08128079493508</c:v>
                </c:pt>
                <c:pt idx="14">
                  <c:v>339.07686622979787</c:v>
                </c:pt>
                <c:pt idx="15">
                  <c:v>357.94679139007548</c:v>
                </c:pt>
                <c:pt idx="16">
                  <c:v>378.49644653826164</c:v>
                </c:pt>
                <c:pt idx="17">
                  <c:v>391.75171025061519</c:v>
                </c:pt>
                <c:pt idx="18">
                  <c:v>400.34335972138268</c:v>
                </c:pt>
                <c:pt idx="19">
                  <c:v>424.70214155285481</c:v>
                </c:pt>
                <c:pt idx="20">
                  <c:v>385.3464014813876</c:v>
                </c:pt>
                <c:pt idx="21">
                  <c:v>393.21675030390844</c:v>
                </c:pt>
                <c:pt idx="22">
                  <c:v>354.41503197030715</c:v>
                </c:pt>
                <c:pt idx="23">
                  <c:v>341.6563611116253</c:v>
                </c:pt>
                <c:pt idx="24">
                  <c:v>339.14564154583547</c:v>
                </c:pt>
                <c:pt idx="25">
                  <c:v>301.99358965218198</c:v>
                </c:pt>
                <c:pt idx="26">
                  <c:v>267.72854469529403</c:v>
                </c:pt>
                <c:pt idx="27">
                  <c:v>259.40739519488528</c:v>
                </c:pt>
                <c:pt idx="28">
                  <c:v>298.92037422024436</c:v>
                </c:pt>
                <c:pt idx="29">
                  <c:v>228.93692566129192</c:v>
                </c:pt>
                <c:pt idx="30">
                  <c:v>245.92766867086226</c:v>
                </c:pt>
                <c:pt idx="31">
                  <c:v>229.03990831712224</c:v>
                </c:pt>
                <c:pt idx="32">
                  <c:v>281.576871279138</c:v>
                </c:pt>
                <c:pt idx="33">
                  <c:v>257.55404136895339</c:v>
                </c:pt>
                <c:pt idx="34">
                  <c:v>252.04570107297553</c:v>
                </c:pt>
                <c:pt idx="35">
                  <c:v>279.06215346562402</c:v>
                </c:pt>
                <c:pt idx="36">
                  <c:v>259.86105667220659</c:v>
                </c:pt>
                <c:pt idx="37">
                  <c:v>268.10232975266479</c:v>
                </c:pt>
                <c:pt idx="38">
                  <c:v>254.54461571609221</c:v>
                </c:pt>
                <c:pt idx="39">
                  <c:v>276.0519652619974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962048"/>
        <c:axId val="460984704"/>
      </c:lineChart>
      <c:catAx>
        <c:axId val="460962048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984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0984704"/>
        <c:scaling>
          <c:orientation val="minMax"/>
          <c:max val="5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962048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7015152242137"/>
          <c:y val="0.40946162793165369"/>
          <c:w val="0.17314093071204406"/>
          <c:h val="0.10440448896687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'LES model'!$R$1</c:f>
          <c:strCache>
            <c:ptCount val="1"/>
            <c:pt idx="0">
              <c:v>LES forecast (alpha=0.471, RMSE=27.4, lag-1 autocorrelation=-0.05)</c:v>
            </c:pt>
          </c:strCache>
        </c:strRef>
      </c:tx>
      <c:layout>
        <c:manualLayout>
          <c:xMode val="edge"/>
          <c:yMode val="edge"/>
          <c:x val="9.1772212109872978E-2"/>
          <c:y val="2.8231753800052811E-2"/>
        </c:manualLayout>
      </c:layout>
      <c:overlay val="0"/>
      <c:txPr>
        <a:bodyPr/>
        <a:lstStyle/>
        <a:p>
          <a:pPr>
            <a:defRPr sz="1600" baseline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078892852468552E-2"/>
          <c:y val="9.0336054728318599E-2"/>
          <c:w val="0.92422822146871297"/>
          <c:h val="0.7709779158773129"/>
        </c:manualLayout>
      </c:layout>
      <c:lineChart>
        <c:grouping val="standard"/>
        <c:varyColors val="0"/>
        <c:ser>
          <c:idx val="0"/>
          <c:order val="0"/>
          <c:tx>
            <c:v>Seasonally adjusted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model'!$G$13:$G$52</c:f>
              <c:numCache>
                <c:formatCode>0.0</c:formatCode>
                <c:ptCount val="40"/>
                <c:pt idx="0">
                  <c:v>215.11773395859612</c:v>
                </c:pt>
                <c:pt idx="1">
                  <c:v>245.93139027949363</c:v>
                </c:pt>
                <c:pt idx="2">
                  <c:v>235.32882380522949</c:v>
                </c:pt>
                <c:pt idx="3">
                  <c:v>220.54055338923521</c:v>
                </c:pt>
                <c:pt idx="4">
                  <c:v>203.02100501647996</c:v>
                </c:pt>
                <c:pt idx="5">
                  <c:v>216.0445731923113</c:v>
                </c:pt>
                <c:pt idx="6">
                  <c:v>224.21296211688284</c:v>
                </c:pt>
                <c:pt idx="7">
                  <c:v>229.74818789444618</c:v>
                </c:pt>
                <c:pt idx="8">
                  <c:v>204.76992968281002</c:v>
                </c:pt>
                <c:pt idx="9">
                  <c:v>239.77822205566198</c:v>
                </c:pt>
                <c:pt idx="10">
                  <c:v>257.47437771147042</c:v>
                </c:pt>
                <c:pt idx="11">
                  <c:v>254.09529836495588</c:v>
                </c:pt>
                <c:pt idx="12">
                  <c:v>246.01540306376037</c:v>
                </c:pt>
                <c:pt idx="13">
                  <c:v>315.08128079493508</c:v>
                </c:pt>
                <c:pt idx="14">
                  <c:v>339.07686622979787</c:v>
                </c:pt>
                <c:pt idx="15">
                  <c:v>357.94679139007548</c:v>
                </c:pt>
                <c:pt idx="16">
                  <c:v>378.49644653826164</c:v>
                </c:pt>
                <c:pt idx="17">
                  <c:v>391.75171025061519</c:v>
                </c:pt>
                <c:pt idx="18">
                  <c:v>400.34335972138268</c:v>
                </c:pt>
                <c:pt idx="19">
                  <c:v>424.70214155285481</c:v>
                </c:pt>
                <c:pt idx="20">
                  <c:v>385.3464014813876</c:v>
                </c:pt>
                <c:pt idx="21">
                  <c:v>393.21675030390844</c:v>
                </c:pt>
                <c:pt idx="22">
                  <c:v>354.41503197030715</c:v>
                </c:pt>
                <c:pt idx="23">
                  <c:v>341.6563611116253</c:v>
                </c:pt>
                <c:pt idx="24">
                  <c:v>339.14564154583547</c:v>
                </c:pt>
                <c:pt idx="25">
                  <c:v>301.99358965218198</c:v>
                </c:pt>
                <c:pt idx="26">
                  <c:v>267.72854469529403</c:v>
                </c:pt>
                <c:pt idx="27">
                  <c:v>259.40739519488528</c:v>
                </c:pt>
                <c:pt idx="28">
                  <c:v>298.92037422024436</c:v>
                </c:pt>
                <c:pt idx="29">
                  <c:v>228.93692566129192</c:v>
                </c:pt>
                <c:pt idx="30">
                  <c:v>245.92766867086226</c:v>
                </c:pt>
                <c:pt idx="31">
                  <c:v>229.03990831712224</c:v>
                </c:pt>
                <c:pt idx="32">
                  <c:v>281.576871279138</c:v>
                </c:pt>
                <c:pt idx="33">
                  <c:v>257.55404136895339</c:v>
                </c:pt>
                <c:pt idx="34">
                  <c:v>252.04570107297553</c:v>
                </c:pt>
                <c:pt idx="35">
                  <c:v>279.06215346562402</c:v>
                </c:pt>
                <c:pt idx="36">
                  <c:v>259.86105667220659</c:v>
                </c:pt>
                <c:pt idx="37">
                  <c:v>268.10232975266479</c:v>
                </c:pt>
                <c:pt idx="38">
                  <c:v>254.54461571609221</c:v>
                </c:pt>
                <c:pt idx="39">
                  <c:v>276.0519652619974</c:v>
                </c:pt>
              </c:numCache>
            </c:numRef>
          </c:val>
          <c:smooth val="0"/>
        </c:ser>
        <c:ser>
          <c:idx val="1"/>
          <c:order val="1"/>
          <c:tx>
            <c:v>LES 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model'!$H$13:$H$60</c:f>
              <c:numCache>
                <c:formatCode>0.0</c:formatCode>
                <c:ptCount val="48"/>
                <c:pt idx="0">
                  <c:v>215.11773395859612</c:v>
                </c:pt>
                <c:pt idx="1">
                  <c:v>215.11773395859612</c:v>
                </c:pt>
                <c:pt idx="2">
                  <c:v>244.15369320489381</c:v>
                </c:pt>
                <c:pt idx="3">
                  <c:v>242.67815211912031</c:v>
                </c:pt>
                <c:pt idx="4">
                  <c:v>226.6989189290293</c:v>
                </c:pt>
                <c:pt idx="5">
                  <c:v>204.35399369394065</c:v>
                </c:pt>
                <c:pt idx="6">
                  <c:v>210.08091862477045</c:v>
                </c:pt>
                <c:pt idx="7">
                  <c:v>220.70360179285049</c:v>
                </c:pt>
                <c:pt idx="8">
                  <c:v>229.669450488558</c:v>
                </c:pt>
                <c:pt idx="9">
                  <c:v>208.65726378760982</c:v>
                </c:pt>
                <c:pt idx="10">
                  <c:v>234.90628167634259</c:v>
                </c:pt>
                <c:pt idx="11">
                  <c:v>260.00428982612829</c:v>
                </c:pt>
                <c:pt idx="12">
                  <c:v>263.27791150792638</c:v>
                </c:pt>
                <c:pt idx="13">
                  <c:v>254.54130737579331</c:v>
                </c:pt>
                <c:pt idx="14">
                  <c:v>315.28657745694642</c:v>
                </c:pt>
                <c:pt idx="15">
                  <c:v>354.84135661947556</c:v>
                </c:pt>
                <c:pt idx="16">
                  <c:v>380.18574425356906</c:v>
                </c:pt>
                <c:pt idx="17">
                  <c:v>401.70137996193375</c:v>
                </c:pt>
                <c:pt idx="18">
                  <c:v>415.05819916888697</c:v>
                </c:pt>
                <c:pt idx="19">
                  <c:v>421.71607117350038</c:v>
                </c:pt>
                <c:pt idx="20">
                  <c:v>441.78716394871947</c:v>
                </c:pt>
                <c:pt idx="21">
                  <c:v>406.5227345526709</c:v>
                </c:pt>
                <c:pt idx="22">
                  <c:v>399.37548983118853</c:v>
                </c:pt>
                <c:pt idx="23">
                  <c:v>359.44623255153414</c:v>
                </c:pt>
                <c:pt idx="24">
                  <c:v>335.13944075095554</c:v>
                </c:pt>
                <c:pt idx="25">
                  <c:v>327.42216006204717</c:v>
                </c:pt>
                <c:pt idx="26">
                  <c:v>292.85757592488403</c:v>
                </c:pt>
                <c:pt idx="27">
                  <c:v>252.93045932774669</c:v>
                </c:pt>
                <c:pt idx="28">
                  <c:v>237.20760575576935</c:v>
                </c:pt>
                <c:pt idx="29">
                  <c:v>274.97171710271766</c:v>
                </c:pt>
                <c:pt idx="30">
                  <c:v>224.9038058525652</c:v>
                </c:pt>
                <c:pt idx="31">
                  <c:v>227.80672400316746</c:v>
                </c:pt>
                <c:pt idx="32">
                  <c:v>216.72773120649583</c:v>
                </c:pt>
                <c:pt idx="33">
                  <c:v>265.86832135258578</c:v>
                </c:pt>
                <c:pt idx="34">
                  <c:v>260.4620365633308</c:v>
                </c:pt>
                <c:pt idx="35">
                  <c:v>253.11392896255128</c:v>
                </c:pt>
                <c:pt idx="36">
                  <c:v>276.27951606485368</c:v>
                </c:pt>
                <c:pt idx="37">
                  <c:v>265.28277865302135</c:v>
                </c:pt>
                <c:pt idx="38">
                  <c:v>268.76950443678038</c:v>
                </c:pt>
                <c:pt idx="39">
                  <c:v>256.82101711438747</c:v>
                </c:pt>
                <c:pt idx="40">
                  <c:v>273.2405088754806</c:v>
                </c:pt>
                <c:pt idx="41">
                  <c:v>275.80752592119876</c:v>
                </c:pt>
                <c:pt idx="42">
                  <c:v>278.37454296691692</c:v>
                </c:pt>
                <c:pt idx="43">
                  <c:v>280.94156001263508</c:v>
                </c:pt>
                <c:pt idx="44">
                  <c:v>283.50857705835324</c:v>
                </c:pt>
                <c:pt idx="45">
                  <c:v>286.0755941040714</c:v>
                </c:pt>
                <c:pt idx="46">
                  <c:v>288.64261114978956</c:v>
                </c:pt>
                <c:pt idx="47">
                  <c:v>291.20962819550772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8240"/>
        <c:axId val="462539776"/>
      </c:lineChart>
      <c:catAx>
        <c:axId val="4625382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539776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462539776"/>
        <c:scaling>
          <c:orientation val="minMax"/>
          <c:max val="500"/>
          <c:min val="10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538240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860262003696"/>
          <c:y val="0.2014618268739303"/>
          <c:w val="0.17314093071204406"/>
          <c:h val="7.0146782069599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'LES model'!$R$1</c:f>
          <c:strCache>
            <c:ptCount val="1"/>
            <c:pt idx="0">
              <c:v>LES forecast (alpha=0.471, RMSE=27.4, lag-1 autocorrelation=-0.05)</c:v>
            </c:pt>
          </c:strCache>
        </c:strRef>
      </c:tx>
      <c:layout>
        <c:manualLayout>
          <c:xMode val="edge"/>
          <c:yMode val="edge"/>
          <c:x val="0.15622770486444038"/>
          <c:y val="3.8314523014357386E-2"/>
        </c:manualLayout>
      </c:layout>
      <c:overlay val="0"/>
      <c:txPr>
        <a:bodyPr/>
        <a:lstStyle/>
        <a:p>
          <a:pPr>
            <a:defRPr sz="1600" baseline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43285238623748E-2"/>
          <c:y val="0.10243537778548409"/>
          <c:w val="0.90979974089066962"/>
          <c:h val="0.73930277730274963"/>
        </c:manualLayout>
      </c:layout>
      <c:lineChart>
        <c:grouping val="standard"/>
        <c:varyColors val="0"/>
        <c:ser>
          <c:idx val="0"/>
          <c:order val="0"/>
          <c:tx>
            <c:v>Original series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model'!$C$13:$C$52</c:f>
              <c:numCache>
                <c:formatCode>0.0</c:formatCode>
                <c:ptCount val="40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258.7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311.8</c:v>
                </c:pt>
              </c:numCache>
            </c:numRef>
          </c:val>
          <c:smooth val="0"/>
        </c:ser>
        <c:ser>
          <c:idx val="1"/>
          <c:order val="1"/>
          <c:tx>
            <c:v>Reseasonalized 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'LES model'!$A$13:$A$60</c:f>
              <c:numCache>
                <c:formatCode>mmm\-yy</c:formatCode>
                <c:ptCount val="48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  <c:pt idx="40">
                  <c:v>34304</c:v>
                </c:pt>
                <c:pt idx="41">
                  <c:v>34394</c:v>
                </c:pt>
                <c:pt idx="42">
                  <c:v>34486</c:v>
                </c:pt>
                <c:pt idx="43">
                  <c:v>34578</c:v>
                </c:pt>
                <c:pt idx="44">
                  <c:v>34669</c:v>
                </c:pt>
                <c:pt idx="45">
                  <c:v>34759</c:v>
                </c:pt>
                <c:pt idx="46">
                  <c:v>34851</c:v>
                </c:pt>
                <c:pt idx="47">
                  <c:v>34943</c:v>
                </c:pt>
              </c:numCache>
            </c:numRef>
          </c:cat>
          <c:val>
            <c:numRef>
              <c:f>'LES model'!$K$13:$K$60</c:f>
              <c:numCache>
                <c:formatCode>0.0</c:formatCode>
                <c:ptCount val="48"/>
                <c:pt idx="0">
                  <c:v>147.6</c:v>
                </c:pt>
                <c:pt idx="1">
                  <c:v>220.2510437940262</c:v>
                </c:pt>
                <c:pt idx="2">
                  <c:v>283.34129468748392</c:v>
                </c:pt>
                <c:pt idx="3">
                  <c:v>274.10436204983034</c:v>
                </c:pt>
                <c:pt idx="4">
                  <c:v>155.54626677298927</c:v>
                </c:pt>
                <c:pt idx="5">
                  <c:v>209.23045062956655</c:v>
                </c:pt>
                <c:pt idx="6">
                  <c:v>243.79970948186869</c:v>
                </c:pt>
                <c:pt idx="7">
                  <c:v>249.28416276152566</c:v>
                </c:pt>
                <c:pt idx="8">
                  <c:v>157.58445511812508</c:v>
                </c:pt>
                <c:pt idx="9">
                  <c:v>213.63640876429048</c:v>
                </c:pt>
                <c:pt idx="10">
                  <c:v>272.60963824348812</c:v>
                </c:pt>
                <c:pt idx="11">
                  <c:v>293.67419098373358</c:v>
                </c:pt>
                <c:pt idx="12">
                  <c:v>180.64442676794519</c:v>
                </c:pt>
                <c:pt idx="13">
                  <c:v>260.61537376088683</c:v>
                </c:pt>
                <c:pt idx="14">
                  <c:v>365.89127889729696</c:v>
                </c:pt>
                <c:pt idx="15">
                  <c:v>400.79241924231883</c:v>
                </c:pt>
                <c:pt idx="16">
                  <c:v>260.85908780829465</c:v>
                </c:pt>
                <c:pt idx="17">
                  <c:v>411.28709661447772</c:v>
                </c:pt>
                <c:pt idx="18">
                  <c:v>481.67662745316505</c:v>
                </c:pt>
                <c:pt idx="19">
                  <c:v>476.32724102181606</c:v>
                </c:pt>
                <c:pt idx="20">
                  <c:v>303.12603335335234</c:v>
                </c:pt>
                <c:pt idx="21">
                  <c:v>416.22350218908906</c:v>
                </c:pt>
                <c:pt idx="22">
                  <c:v>463.47678329098017</c:v>
                </c:pt>
                <c:pt idx="23">
                  <c:v>405.99361501809665</c:v>
                </c:pt>
                <c:pt idx="24">
                  <c:v>229.95120181194315</c:v>
                </c:pt>
                <c:pt idx="25">
                  <c:v>335.23536710757958</c:v>
                </c:pt>
                <c:pt idx="26">
                  <c:v>339.86233684353516</c:v>
                </c:pt>
                <c:pt idx="27">
                  <c:v>285.68431723912153</c:v>
                </c:pt>
                <c:pt idx="28">
                  <c:v>162.75665406688557</c:v>
                </c:pt>
                <c:pt idx="29">
                  <c:v>281.53331011457112</c:v>
                </c:pt>
                <c:pt idx="30">
                  <c:v>261.00172679727069</c:v>
                </c:pt>
                <c:pt idx="31">
                  <c:v>257.30712142104778</c:v>
                </c:pt>
                <c:pt idx="32">
                  <c:v>148.70467691071781</c:v>
                </c:pt>
                <c:pt idx="33">
                  <c:v>272.21268192116258</c:v>
                </c:pt>
                <c:pt idx="34">
                  <c:v>302.26718952336404</c:v>
                </c:pt>
                <c:pt idx="35">
                  <c:v>285.89154572987974</c:v>
                </c:pt>
                <c:pt idx="36">
                  <c:v>189.56529441231999</c:v>
                </c:pt>
                <c:pt idx="37">
                  <c:v>271.61316653769421</c:v>
                </c:pt>
                <c:pt idx="38">
                  <c:v>311.90803776096385</c:v>
                </c:pt>
                <c:pt idx="39">
                  <c:v>290.07869246743513</c:v>
                </c:pt>
                <c:pt idx="40">
                  <c:v>187.48012247927147</c:v>
                </c:pt>
                <c:pt idx="41">
                  <c:v>282.38906366540647</c:v>
                </c:pt>
                <c:pt idx="42">
                  <c:v>323.05472170798146</c:v>
                </c:pt>
                <c:pt idx="43">
                  <c:v>317.32278496478693</c:v>
                </c:pt>
                <c:pt idx="44">
                  <c:v>194.52541268339615</c:v>
                </c:pt>
                <c:pt idx="45">
                  <c:v>292.90215662807782</c:v>
                </c:pt>
                <c:pt idx="46">
                  <c:v>334.97085410264054</c:v>
                </c:pt>
                <c:pt idx="47">
                  <c:v>328.92054213482231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69856"/>
        <c:axId val="467207680"/>
      </c:lineChart>
      <c:catAx>
        <c:axId val="46656985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2076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07680"/>
        <c:scaling>
          <c:orientation val="minMax"/>
          <c:max val="500"/>
          <c:min val="10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69856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686328955842442"/>
          <c:y val="0.23180048248035492"/>
          <c:w val="0.20088785980577439"/>
          <c:h val="7.0146782069599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Errors (seasonally adjusted)</a:t>
            </a:r>
          </a:p>
        </c:rich>
      </c:tx>
      <c:layout>
        <c:manualLayout>
          <c:xMode val="edge"/>
          <c:yMode val="edge"/>
          <c:x val="0.36358896980690192"/>
          <c:y val="2.159252814402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13651498335183E-2"/>
          <c:y val="8.8639844133475088E-2"/>
          <c:w val="0.88156613075359647"/>
          <c:h val="0.8162306082477544"/>
        </c:manualLayout>
      </c:layout>
      <c:barChart>
        <c:barDir val="col"/>
        <c:grouping val="clustered"/>
        <c:varyColors val="0"/>
        <c:ser>
          <c:idx val="0"/>
          <c:order val="0"/>
          <c:tx>
            <c:v>Errors (SA)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numRef>
              <c:f>'LES model'!$A$15:$A$52</c:f>
              <c:numCache>
                <c:formatCode>mmm\-yy</c:formatCode>
                <c:ptCount val="38"/>
                <c:pt idx="0">
                  <c:v>30834</c:v>
                </c:pt>
                <c:pt idx="1">
                  <c:v>30926</c:v>
                </c:pt>
                <c:pt idx="2">
                  <c:v>31017</c:v>
                </c:pt>
                <c:pt idx="3">
                  <c:v>31107</c:v>
                </c:pt>
                <c:pt idx="4">
                  <c:v>31199</c:v>
                </c:pt>
                <c:pt idx="5">
                  <c:v>31291</c:v>
                </c:pt>
                <c:pt idx="6">
                  <c:v>31382</c:v>
                </c:pt>
                <c:pt idx="7">
                  <c:v>31472</c:v>
                </c:pt>
                <c:pt idx="8">
                  <c:v>31564</c:v>
                </c:pt>
                <c:pt idx="9">
                  <c:v>31656</c:v>
                </c:pt>
                <c:pt idx="10">
                  <c:v>31747</c:v>
                </c:pt>
                <c:pt idx="11">
                  <c:v>31837</c:v>
                </c:pt>
                <c:pt idx="12">
                  <c:v>31929</c:v>
                </c:pt>
                <c:pt idx="13">
                  <c:v>32021</c:v>
                </c:pt>
                <c:pt idx="14">
                  <c:v>32112</c:v>
                </c:pt>
                <c:pt idx="15">
                  <c:v>32203</c:v>
                </c:pt>
                <c:pt idx="16">
                  <c:v>32295</c:v>
                </c:pt>
                <c:pt idx="17">
                  <c:v>32387</c:v>
                </c:pt>
                <c:pt idx="18">
                  <c:v>32478</c:v>
                </c:pt>
                <c:pt idx="19">
                  <c:v>32568</c:v>
                </c:pt>
                <c:pt idx="20">
                  <c:v>32660</c:v>
                </c:pt>
                <c:pt idx="21">
                  <c:v>32752</c:v>
                </c:pt>
                <c:pt idx="22">
                  <c:v>32843</c:v>
                </c:pt>
                <c:pt idx="23">
                  <c:v>32933</c:v>
                </c:pt>
                <c:pt idx="24">
                  <c:v>33025</c:v>
                </c:pt>
                <c:pt idx="25">
                  <c:v>33117</c:v>
                </c:pt>
                <c:pt idx="26">
                  <c:v>33208</c:v>
                </c:pt>
                <c:pt idx="27">
                  <c:v>33298</c:v>
                </c:pt>
                <c:pt idx="28">
                  <c:v>33390</c:v>
                </c:pt>
                <c:pt idx="29">
                  <c:v>33482</c:v>
                </c:pt>
                <c:pt idx="30">
                  <c:v>33573</c:v>
                </c:pt>
                <c:pt idx="31">
                  <c:v>33664</c:v>
                </c:pt>
                <c:pt idx="32">
                  <c:v>33756</c:v>
                </c:pt>
                <c:pt idx="33">
                  <c:v>33848</c:v>
                </c:pt>
                <c:pt idx="34">
                  <c:v>33939</c:v>
                </c:pt>
                <c:pt idx="35">
                  <c:v>34029</c:v>
                </c:pt>
                <c:pt idx="36">
                  <c:v>34121</c:v>
                </c:pt>
                <c:pt idx="37">
                  <c:v>34213</c:v>
                </c:pt>
              </c:numCache>
            </c:numRef>
          </c:cat>
          <c:val>
            <c:numRef>
              <c:f>'LES model'!$J$15:$J$52</c:f>
              <c:numCache>
                <c:formatCode>0.0</c:formatCode>
                <c:ptCount val="38"/>
                <c:pt idx="0">
                  <c:v>-8.8248693996643226</c:v>
                </c:pt>
                <c:pt idx="1">
                  <c:v>-22.137598729885099</c:v>
                </c:pt>
                <c:pt idx="2">
                  <c:v>-23.677913912549343</c:v>
                </c:pt>
                <c:pt idx="3">
                  <c:v>11.690579498370653</c:v>
                </c:pt>
                <c:pt idx="4">
                  <c:v>14.132043492112388</c:v>
                </c:pt>
                <c:pt idx="5">
                  <c:v>9.0445861015956837</c:v>
                </c:pt>
                <c:pt idx="6">
                  <c:v>-24.899520805747983</c:v>
                </c:pt>
                <c:pt idx="7">
                  <c:v>31.120958268052163</c:v>
                </c:pt>
                <c:pt idx="8">
                  <c:v>22.568096035127837</c:v>
                </c:pt>
                <c:pt idx="9">
                  <c:v>-5.9089914611724055</c:v>
                </c:pt>
                <c:pt idx="10">
                  <c:v>-17.262508444166002</c:v>
                </c:pt>
                <c:pt idx="11">
                  <c:v>60.539973419141774</c:v>
                </c:pt>
                <c:pt idx="12">
                  <c:v>23.790288772851454</c:v>
                </c:pt>
                <c:pt idx="13">
                  <c:v>3.1054347705999135</c:v>
                </c:pt>
                <c:pt idx="14">
                  <c:v>-1.6892977153074185</c:v>
                </c:pt>
                <c:pt idx="15">
                  <c:v>-9.9496697113185633</c:v>
                </c:pt>
                <c:pt idx="16">
                  <c:v>-14.714839447504289</c:v>
                </c:pt>
                <c:pt idx="17">
                  <c:v>2.9860703793544303</c:v>
                </c:pt>
                <c:pt idx="18">
                  <c:v>-56.440762467331865</c:v>
                </c:pt>
                <c:pt idx="19">
                  <c:v>-13.305984248762456</c:v>
                </c:pt>
                <c:pt idx="20">
                  <c:v>-44.960457860881377</c:v>
                </c:pt>
                <c:pt idx="21">
                  <c:v>-17.789871439908836</c:v>
                </c:pt>
                <c:pt idx="22">
                  <c:v>4.0062007948799305</c:v>
                </c:pt>
                <c:pt idx="23">
                  <c:v>-25.428570409865188</c:v>
                </c:pt>
                <c:pt idx="24">
                  <c:v>-25.129031229589998</c:v>
                </c:pt>
                <c:pt idx="25">
                  <c:v>6.476935867138593</c:v>
                </c:pt>
                <c:pt idx="26">
                  <c:v>61.712768464475005</c:v>
                </c:pt>
                <c:pt idx="27">
                  <c:v>-46.034791441425739</c:v>
                </c:pt>
                <c:pt idx="28">
                  <c:v>21.023862818297061</c:v>
                </c:pt>
                <c:pt idx="29">
                  <c:v>1.23318431395478</c:v>
                </c:pt>
                <c:pt idx="30">
                  <c:v>64.849140072642172</c:v>
                </c:pt>
                <c:pt idx="31">
                  <c:v>-8.3142799836323888</c:v>
                </c:pt>
                <c:pt idx="32">
                  <c:v>-8.4163354903552658</c:v>
                </c:pt>
                <c:pt idx="33">
                  <c:v>25.948224503072737</c:v>
                </c:pt>
                <c:pt idx="34">
                  <c:v>-16.418459392647094</c:v>
                </c:pt>
                <c:pt idx="35">
                  <c:v>2.8195510996434336</c:v>
                </c:pt>
                <c:pt idx="36">
                  <c:v>-14.22488872068817</c:v>
                </c:pt>
                <c:pt idx="37">
                  <c:v>19.230948147609922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107264"/>
        <c:axId val="468109184"/>
      </c:barChart>
      <c:catAx>
        <c:axId val="46810726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1091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109184"/>
        <c:scaling>
          <c:orientation val="minMax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10726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Error Autocorrelations</a:t>
            </a:r>
          </a:p>
        </c:rich>
      </c:tx>
      <c:layout>
        <c:manualLayout>
          <c:xMode val="edge"/>
          <c:yMode val="edge"/>
          <c:x val="0.39328527926159429"/>
          <c:y val="2.6096586859920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50768698999707E-2"/>
          <c:y val="0.11310335125351106"/>
          <c:w val="0.86047122089515948"/>
          <c:h val="0.84231333224255978"/>
        </c:manualLayout>
      </c:layout>
      <c:barChart>
        <c:barDir val="col"/>
        <c:grouping val="clustered"/>
        <c:varyColors val="0"/>
        <c:ser>
          <c:idx val="0"/>
          <c:order val="0"/>
          <c:tx>
            <c:v>Error Autocorrelations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'LES model'!$M$1:$M$5</c:f>
              <c:numCache>
                <c:formatCode>0.00</c:formatCode>
                <c:ptCount val="5"/>
                <c:pt idx="0">
                  <c:v>-5.4909907258917617E-2</c:v>
                </c:pt>
                <c:pt idx="1">
                  <c:v>7.0532578036331603E-2</c:v>
                </c:pt>
                <c:pt idx="2">
                  <c:v>3.9811551658876461E-2</c:v>
                </c:pt>
                <c:pt idx="3">
                  <c:v>0.35325368394158274</c:v>
                </c:pt>
                <c:pt idx="4">
                  <c:v>-1.5509757132499786E-2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978304"/>
        <c:axId val="468988672"/>
      </c:barChart>
      <c:catAx>
        <c:axId val="46897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8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988672"/>
        <c:scaling>
          <c:orientation val="minMax"/>
          <c:max val="0.4"/>
          <c:min val="-0.4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78304"/>
        <c:crosses val="autoZero"/>
        <c:crossBetween val="between"/>
        <c:majorUnit val="0.2"/>
        <c:minorUnit val="0.1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Quarterly</a:t>
            </a:r>
            <a:r>
              <a:rPr lang="en-US" sz="1600" baseline="0"/>
              <a:t> sales</a:t>
            </a:r>
            <a:endParaRPr lang="en-US" sz="1600"/>
          </a:p>
        </c:rich>
      </c:tx>
      <c:layout>
        <c:manualLayout>
          <c:xMode val="edge"/>
          <c:yMode val="edge"/>
          <c:x val="0.38499554659561813"/>
          <c:y val="1.47346208033306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153163152053277E-2"/>
          <c:y val="0.11655125468551049"/>
          <c:w val="0.88642812541260607"/>
          <c:h val="0.72335120127065122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model'!$A$13:$A$52</c:f>
              <c:numCache>
                <c:formatCode>mmm\-yy</c:formatCode>
                <c:ptCount val="40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</c:numCache>
            </c:numRef>
          </c:cat>
          <c:val>
            <c:numRef>
              <c:f>'LES model'!$C$13:$C$52</c:f>
              <c:numCache>
                <c:formatCode>0.0</c:formatCode>
                <c:ptCount val="40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258.7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311.8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20288"/>
        <c:axId val="471536768"/>
      </c:lineChart>
      <c:catAx>
        <c:axId val="469420288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536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1536768"/>
        <c:scaling>
          <c:orientation val="minMax"/>
          <c:max val="50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420288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63152053277E-2"/>
          <c:y val="3.588907014681892E-2"/>
          <c:w val="0.85221111460104626"/>
          <c:h val="0.78518750438094354"/>
        </c:manualLayout>
      </c:layout>
      <c:lineChart>
        <c:grouping val="standard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'LES model'!$A$13:$A$52</c:f>
              <c:numCache>
                <c:formatCode>mmm\-yy</c:formatCode>
                <c:ptCount val="40"/>
                <c:pt idx="0">
                  <c:v>30651</c:v>
                </c:pt>
                <c:pt idx="1">
                  <c:v>30742</c:v>
                </c:pt>
                <c:pt idx="2">
                  <c:v>30834</c:v>
                </c:pt>
                <c:pt idx="3">
                  <c:v>30926</c:v>
                </c:pt>
                <c:pt idx="4">
                  <c:v>31017</c:v>
                </c:pt>
                <c:pt idx="5">
                  <c:v>31107</c:v>
                </c:pt>
                <c:pt idx="6">
                  <c:v>31199</c:v>
                </c:pt>
                <c:pt idx="7">
                  <c:v>31291</c:v>
                </c:pt>
                <c:pt idx="8">
                  <c:v>31382</c:v>
                </c:pt>
                <c:pt idx="9">
                  <c:v>31472</c:v>
                </c:pt>
                <c:pt idx="10">
                  <c:v>31564</c:v>
                </c:pt>
                <c:pt idx="11">
                  <c:v>31656</c:v>
                </c:pt>
                <c:pt idx="12">
                  <c:v>31747</c:v>
                </c:pt>
                <c:pt idx="13">
                  <c:v>31837</c:v>
                </c:pt>
                <c:pt idx="14">
                  <c:v>31929</c:v>
                </c:pt>
                <c:pt idx="15">
                  <c:v>32021</c:v>
                </c:pt>
                <c:pt idx="16">
                  <c:v>32112</c:v>
                </c:pt>
                <c:pt idx="17">
                  <c:v>32203</c:v>
                </c:pt>
                <c:pt idx="18">
                  <c:v>32295</c:v>
                </c:pt>
                <c:pt idx="19">
                  <c:v>32387</c:v>
                </c:pt>
                <c:pt idx="20">
                  <c:v>32478</c:v>
                </c:pt>
                <c:pt idx="21">
                  <c:v>32568</c:v>
                </c:pt>
                <c:pt idx="22">
                  <c:v>32660</c:v>
                </c:pt>
                <c:pt idx="23">
                  <c:v>32752</c:v>
                </c:pt>
                <c:pt idx="24">
                  <c:v>32843</c:v>
                </c:pt>
                <c:pt idx="25">
                  <c:v>32933</c:v>
                </c:pt>
                <c:pt idx="26">
                  <c:v>33025</c:v>
                </c:pt>
                <c:pt idx="27">
                  <c:v>33117</c:v>
                </c:pt>
                <c:pt idx="28">
                  <c:v>33208</c:v>
                </c:pt>
                <c:pt idx="29">
                  <c:v>33298</c:v>
                </c:pt>
                <c:pt idx="30">
                  <c:v>33390</c:v>
                </c:pt>
                <c:pt idx="31">
                  <c:v>33482</c:v>
                </c:pt>
                <c:pt idx="32">
                  <c:v>33573</c:v>
                </c:pt>
                <c:pt idx="33">
                  <c:v>33664</c:v>
                </c:pt>
                <c:pt idx="34">
                  <c:v>33756</c:v>
                </c:pt>
                <c:pt idx="35">
                  <c:v>33848</c:v>
                </c:pt>
                <c:pt idx="36">
                  <c:v>33939</c:v>
                </c:pt>
                <c:pt idx="37">
                  <c:v>34029</c:v>
                </c:pt>
                <c:pt idx="38">
                  <c:v>34121</c:v>
                </c:pt>
                <c:pt idx="39">
                  <c:v>34213</c:v>
                </c:pt>
              </c:numCache>
            </c:numRef>
          </c:cat>
          <c:val>
            <c:numRef>
              <c:f>'LES model'!$C$13:$C$52</c:f>
              <c:numCache>
                <c:formatCode>0.0</c:formatCode>
                <c:ptCount val="40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258.7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311.8</c:v>
                </c:pt>
              </c:numCache>
            </c:numRef>
          </c:val>
          <c:smooth val="0"/>
        </c:ser>
        <c:ser>
          <c:idx val="1"/>
          <c:order val="1"/>
          <c:tx>
            <c:v>Moving average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'LES model'!$D$13:$D$52</c:f>
              <c:numCache>
                <c:formatCode>0.0</c:formatCode>
                <c:ptCount val="40"/>
                <c:pt idx="2">
                  <c:v>229.36250000000001</c:v>
                </c:pt>
                <c:pt idx="3">
                  <c:v>224.50000000000003</c:v>
                </c:pt>
                <c:pt idx="4">
                  <c:v>219.0625</c:v>
                </c:pt>
                <c:pt idx="5">
                  <c:v>218.75</c:v>
                </c:pt>
                <c:pt idx="6">
                  <c:v>220.2</c:v>
                </c:pt>
                <c:pt idx="7">
                  <c:v>223.38749999999999</c:v>
                </c:pt>
                <c:pt idx="8">
                  <c:v>231.25</c:v>
                </c:pt>
                <c:pt idx="9">
                  <c:v>239.51249999999999</c:v>
                </c:pt>
                <c:pt idx="10">
                  <c:v>246.48749999999998</c:v>
                </c:pt>
                <c:pt idx="11">
                  <c:v>259.66249999999997</c:v>
                </c:pt>
                <c:pt idx="12">
                  <c:v>281.13749999999999</c:v>
                </c:pt>
                <c:pt idx="13">
                  <c:v>307.63750000000005</c:v>
                </c:pt>
                <c:pt idx="14">
                  <c:v>333.66250000000002</c:v>
                </c:pt>
                <c:pt idx="15">
                  <c:v>354.83749999999998</c:v>
                </c:pt>
                <c:pt idx="16">
                  <c:v>373.53749999999997</c:v>
                </c:pt>
                <c:pt idx="17">
                  <c:v>391.85</c:v>
                </c:pt>
                <c:pt idx="18">
                  <c:v>401.86250000000007</c:v>
                </c:pt>
                <c:pt idx="19">
                  <c:v>402.63749999999999</c:v>
                </c:pt>
                <c:pt idx="20">
                  <c:v>396.16249999999991</c:v>
                </c:pt>
                <c:pt idx="21">
                  <c:v>377.77499999999998</c:v>
                </c:pt>
                <c:pt idx="22">
                  <c:v>362.08749999999998</c:v>
                </c:pt>
                <c:pt idx="23">
                  <c:v>346.45000000000005</c:v>
                </c:pt>
                <c:pt idx="24">
                  <c:v>322.20000000000005</c:v>
                </c:pt>
                <c:pt idx="25">
                  <c:v>298.01249999999999</c:v>
                </c:pt>
                <c:pt idx="26">
                  <c:v>282.95</c:v>
                </c:pt>
                <c:pt idx="27">
                  <c:v>270.14999999999998</c:v>
                </c:pt>
                <c:pt idx="28">
                  <c:v>257.63749999999999</c:v>
                </c:pt>
                <c:pt idx="29">
                  <c:v>250.1875</c:v>
                </c:pt>
                <c:pt idx="30">
                  <c:v>244.41249999999999</c:v>
                </c:pt>
                <c:pt idx="31">
                  <c:v>246.58750000000001</c:v>
                </c:pt>
                <c:pt idx="32">
                  <c:v>251.13749999999999</c:v>
                </c:pt>
                <c:pt idx="33">
                  <c:v>259.08749999999998</c:v>
                </c:pt>
                <c:pt idx="34">
                  <c:v>264.28750000000002</c:v>
                </c:pt>
                <c:pt idx="35">
                  <c:v>263.77499999999998</c:v>
                </c:pt>
                <c:pt idx="36">
                  <c:v>265.48750000000001</c:v>
                </c:pt>
                <c:pt idx="37">
                  <c:v>265.42500000000001</c:v>
                </c:pt>
              </c:numCache>
            </c:numRef>
          </c:val>
          <c:smooth val="0"/>
        </c:ser>
        <c:ser>
          <c:idx val="2"/>
          <c:order val="2"/>
          <c:tx>
            <c:v>Seasonally adjusted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'LES model'!$G$13:$G$52</c:f>
              <c:numCache>
                <c:formatCode>0.0</c:formatCode>
                <c:ptCount val="40"/>
                <c:pt idx="0">
                  <c:v>215.11773395859612</c:v>
                </c:pt>
                <c:pt idx="1">
                  <c:v>245.93139027949363</c:v>
                </c:pt>
                <c:pt idx="2">
                  <c:v>235.32882380522949</c:v>
                </c:pt>
                <c:pt idx="3">
                  <c:v>220.54055338923521</c:v>
                </c:pt>
                <c:pt idx="4">
                  <c:v>203.02100501647996</c:v>
                </c:pt>
                <c:pt idx="5">
                  <c:v>216.0445731923113</c:v>
                </c:pt>
                <c:pt idx="6">
                  <c:v>224.21296211688284</c:v>
                </c:pt>
                <c:pt idx="7">
                  <c:v>229.74818789444618</c:v>
                </c:pt>
                <c:pt idx="8">
                  <c:v>204.76992968281002</c:v>
                </c:pt>
                <c:pt idx="9">
                  <c:v>239.77822205566198</c:v>
                </c:pt>
                <c:pt idx="10">
                  <c:v>257.47437771147042</c:v>
                </c:pt>
                <c:pt idx="11">
                  <c:v>254.09529836495588</c:v>
                </c:pt>
                <c:pt idx="12">
                  <c:v>246.01540306376037</c:v>
                </c:pt>
                <c:pt idx="13">
                  <c:v>315.08128079493508</c:v>
                </c:pt>
                <c:pt idx="14">
                  <c:v>339.07686622979787</c:v>
                </c:pt>
                <c:pt idx="15">
                  <c:v>357.94679139007548</c:v>
                </c:pt>
                <c:pt idx="16">
                  <c:v>378.49644653826164</c:v>
                </c:pt>
                <c:pt idx="17">
                  <c:v>391.75171025061519</c:v>
                </c:pt>
                <c:pt idx="18">
                  <c:v>400.34335972138268</c:v>
                </c:pt>
                <c:pt idx="19">
                  <c:v>424.70214155285481</c:v>
                </c:pt>
                <c:pt idx="20">
                  <c:v>385.3464014813876</c:v>
                </c:pt>
                <c:pt idx="21">
                  <c:v>393.21675030390844</c:v>
                </c:pt>
                <c:pt idx="22">
                  <c:v>354.41503197030715</c:v>
                </c:pt>
                <c:pt idx="23">
                  <c:v>341.6563611116253</c:v>
                </c:pt>
                <c:pt idx="24">
                  <c:v>339.14564154583547</c:v>
                </c:pt>
                <c:pt idx="25">
                  <c:v>301.99358965218198</c:v>
                </c:pt>
                <c:pt idx="26">
                  <c:v>267.72854469529403</c:v>
                </c:pt>
                <c:pt idx="27">
                  <c:v>259.40739519488528</c:v>
                </c:pt>
                <c:pt idx="28">
                  <c:v>298.92037422024436</c:v>
                </c:pt>
                <c:pt idx="29">
                  <c:v>228.93692566129192</c:v>
                </c:pt>
                <c:pt idx="30">
                  <c:v>245.92766867086226</c:v>
                </c:pt>
                <c:pt idx="31">
                  <c:v>229.03990831712224</c:v>
                </c:pt>
                <c:pt idx="32">
                  <c:v>281.576871279138</c:v>
                </c:pt>
                <c:pt idx="33">
                  <c:v>257.55404136895339</c:v>
                </c:pt>
                <c:pt idx="34">
                  <c:v>252.04570107297553</c:v>
                </c:pt>
                <c:pt idx="35">
                  <c:v>279.06215346562402</c:v>
                </c:pt>
                <c:pt idx="36">
                  <c:v>259.86105667220659</c:v>
                </c:pt>
                <c:pt idx="37">
                  <c:v>268.10232975266479</c:v>
                </c:pt>
                <c:pt idx="38">
                  <c:v>254.54461571609221</c:v>
                </c:pt>
                <c:pt idx="39">
                  <c:v>276.0519652619974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771776"/>
        <c:axId val="471938176"/>
      </c:lineChart>
      <c:catAx>
        <c:axId val="47177177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9381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1938176"/>
        <c:scaling>
          <c:orientation val="minMax"/>
          <c:max val="50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771776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512778578056004"/>
          <c:y val="7.3160899397961013E-2"/>
          <c:w val="0.28134822211872762"/>
          <c:h val="0.18749067345810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Errors (seasonally</a:t>
            </a:r>
            <a:r>
              <a:rPr lang="en-US" sz="1600" baseline="0"/>
              <a:t> adjusted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3763759057044137"/>
          <c:y val="3.18084551357685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13651498335183E-2"/>
          <c:y val="0.15760039169415749"/>
          <c:w val="0.9227375823305104"/>
          <c:h val="0.6760984783444125"/>
        </c:manualLayout>
      </c:layout>
      <c:barChart>
        <c:barDir val="col"/>
        <c:grouping val="clustered"/>
        <c:varyColors val="0"/>
        <c:ser>
          <c:idx val="0"/>
          <c:order val="0"/>
          <c:tx>
            <c:v>Errors (SA)</c:v>
          </c:tx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'LES model'!$A$15:$A$52</c:f>
              <c:numCache>
                <c:formatCode>mmm\-yy</c:formatCode>
                <c:ptCount val="38"/>
                <c:pt idx="0">
                  <c:v>30834</c:v>
                </c:pt>
                <c:pt idx="1">
                  <c:v>30926</c:v>
                </c:pt>
                <c:pt idx="2">
                  <c:v>31017</c:v>
                </c:pt>
                <c:pt idx="3">
                  <c:v>31107</c:v>
                </c:pt>
                <c:pt idx="4">
                  <c:v>31199</c:v>
                </c:pt>
                <c:pt idx="5">
                  <c:v>31291</c:v>
                </c:pt>
                <c:pt idx="6">
                  <c:v>31382</c:v>
                </c:pt>
                <c:pt idx="7">
                  <c:v>31472</c:v>
                </c:pt>
                <c:pt idx="8">
                  <c:v>31564</c:v>
                </c:pt>
                <c:pt idx="9">
                  <c:v>31656</c:v>
                </c:pt>
                <c:pt idx="10">
                  <c:v>31747</c:v>
                </c:pt>
                <c:pt idx="11">
                  <c:v>31837</c:v>
                </c:pt>
                <c:pt idx="12">
                  <c:v>31929</c:v>
                </c:pt>
                <c:pt idx="13">
                  <c:v>32021</c:v>
                </c:pt>
                <c:pt idx="14">
                  <c:v>32112</c:v>
                </c:pt>
                <c:pt idx="15">
                  <c:v>32203</c:v>
                </c:pt>
                <c:pt idx="16">
                  <c:v>32295</c:v>
                </c:pt>
                <c:pt idx="17">
                  <c:v>32387</c:v>
                </c:pt>
                <c:pt idx="18">
                  <c:v>32478</c:v>
                </c:pt>
                <c:pt idx="19">
                  <c:v>32568</c:v>
                </c:pt>
                <c:pt idx="20">
                  <c:v>32660</c:v>
                </c:pt>
                <c:pt idx="21">
                  <c:v>32752</c:v>
                </c:pt>
                <c:pt idx="22">
                  <c:v>32843</c:v>
                </c:pt>
                <c:pt idx="23">
                  <c:v>32933</c:v>
                </c:pt>
                <c:pt idx="24">
                  <c:v>33025</c:v>
                </c:pt>
                <c:pt idx="25">
                  <c:v>33117</c:v>
                </c:pt>
                <c:pt idx="26">
                  <c:v>33208</c:v>
                </c:pt>
                <c:pt idx="27">
                  <c:v>33298</c:v>
                </c:pt>
                <c:pt idx="28">
                  <c:v>33390</c:v>
                </c:pt>
                <c:pt idx="29">
                  <c:v>33482</c:v>
                </c:pt>
                <c:pt idx="30">
                  <c:v>33573</c:v>
                </c:pt>
                <c:pt idx="31">
                  <c:v>33664</c:v>
                </c:pt>
                <c:pt idx="32">
                  <c:v>33756</c:v>
                </c:pt>
                <c:pt idx="33">
                  <c:v>33848</c:v>
                </c:pt>
                <c:pt idx="34">
                  <c:v>33939</c:v>
                </c:pt>
                <c:pt idx="35">
                  <c:v>34029</c:v>
                </c:pt>
                <c:pt idx="36">
                  <c:v>34121</c:v>
                </c:pt>
                <c:pt idx="37">
                  <c:v>34213</c:v>
                </c:pt>
              </c:numCache>
            </c:numRef>
          </c:cat>
          <c:val>
            <c:numRef>
              <c:f>'LES model'!$J$15:$J$52</c:f>
              <c:numCache>
                <c:formatCode>0.0</c:formatCode>
                <c:ptCount val="38"/>
                <c:pt idx="0">
                  <c:v>-8.8248693996643226</c:v>
                </c:pt>
                <c:pt idx="1">
                  <c:v>-22.137598729885099</c:v>
                </c:pt>
                <c:pt idx="2">
                  <c:v>-23.677913912549343</c:v>
                </c:pt>
                <c:pt idx="3">
                  <c:v>11.690579498370653</c:v>
                </c:pt>
                <c:pt idx="4">
                  <c:v>14.132043492112388</c:v>
                </c:pt>
                <c:pt idx="5">
                  <c:v>9.0445861015956837</c:v>
                </c:pt>
                <c:pt idx="6">
                  <c:v>-24.899520805747983</c:v>
                </c:pt>
                <c:pt idx="7">
                  <c:v>31.120958268052163</c:v>
                </c:pt>
                <c:pt idx="8">
                  <c:v>22.568096035127837</c:v>
                </c:pt>
                <c:pt idx="9">
                  <c:v>-5.9089914611724055</c:v>
                </c:pt>
                <c:pt idx="10">
                  <c:v>-17.262508444166002</c:v>
                </c:pt>
                <c:pt idx="11">
                  <c:v>60.539973419141774</c:v>
                </c:pt>
                <c:pt idx="12">
                  <c:v>23.790288772851454</c:v>
                </c:pt>
                <c:pt idx="13">
                  <c:v>3.1054347705999135</c:v>
                </c:pt>
                <c:pt idx="14">
                  <c:v>-1.6892977153074185</c:v>
                </c:pt>
                <c:pt idx="15">
                  <c:v>-9.9496697113185633</c:v>
                </c:pt>
                <c:pt idx="16">
                  <c:v>-14.714839447504289</c:v>
                </c:pt>
                <c:pt idx="17">
                  <c:v>2.9860703793544303</c:v>
                </c:pt>
                <c:pt idx="18">
                  <c:v>-56.440762467331865</c:v>
                </c:pt>
                <c:pt idx="19">
                  <c:v>-13.305984248762456</c:v>
                </c:pt>
                <c:pt idx="20">
                  <c:v>-44.960457860881377</c:v>
                </c:pt>
                <c:pt idx="21">
                  <c:v>-17.789871439908836</c:v>
                </c:pt>
                <c:pt idx="22">
                  <c:v>4.0062007948799305</c:v>
                </c:pt>
                <c:pt idx="23">
                  <c:v>-25.428570409865188</c:v>
                </c:pt>
                <c:pt idx="24">
                  <c:v>-25.129031229589998</c:v>
                </c:pt>
                <c:pt idx="25">
                  <c:v>6.476935867138593</c:v>
                </c:pt>
                <c:pt idx="26">
                  <c:v>61.712768464475005</c:v>
                </c:pt>
                <c:pt idx="27">
                  <c:v>-46.034791441425739</c:v>
                </c:pt>
                <c:pt idx="28">
                  <c:v>21.023862818297061</c:v>
                </c:pt>
                <c:pt idx="29">
                  <c:v>1.23318431395478</c:v>
                </c:pt>
                <c:pt idx="30">
                  <c:v>64.849140072642172</c:v>
                </c:pt>
                <c:pt idx="31">
                  <c:v>-8.3142799836323888</c:v>
                </c:pt>
                <c:pt idx="32">
                  <c:v>-8.4163354903552658</c:v>
                </c:pt>
                <c:pt idx="33">
                  <c:v>25.948224503072737</c:v>
                </c:pt>
                <c:pt idx="34">
                  <c:v>-16.418459392647094</c:v>
                </c:pt>
                <c:pt idx="35">
                  <c:v>2.8195510996434336</c:v>
                </c:pt>
                <c:pt idx="36">
                  <c:v>-14.22488872068817</c:v>
                </c:pt>
                <c:pt idx="37">
                  <c:v>19.230948147609922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2270720"/>
        <c:axId val="472305664"/>
      </c:barChart>
      <c:catAx>
        <c:axId val="47227072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3056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2305664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27072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</xdr:row>
      <xdr:rowOff>104775</xdr:rowOff>
    </xdr:from>
    <xdr:to>
      <xdr:col>4</xdr:col>
      <xdr:colOff>504825</xdr:colOff>
      <xdr:row>7</xdr:row>
      <xdr:rowOff>133350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9524" y="590550"/>
          <a:ext cx="3352801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D15: = (AVERAGE(C13:C16)+AVERAGE(C14:C17))/2</a:t>
          </a:r>
        </a:p>
        <a:p>
          <a:pPr algn="l" rtl="0">
            <a:lnSpc>
              <a:spcPct val="100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...centered moving average is the average of two 12-month averages that are offset by 1 month relative to each other (necessary for even # of seasons)</a:t>
          </a:r>
        </a:p>
      </xdr:txBody>
    </xdr:sp>
    <xdr:clientData/>
  </xdr:twoCellAnchor>
  <xdr:twoCellAnchor>
    <xdr:from>
      <xdr:col>3</xdr:col>
      <xdr:colOff>923926</xdr:colOff>
      <xdr:row>7</xdr:row>
      <xdr:rowOff>123826</xdr:rowOff>
    </xdr:from>
    <xdr:to>
      <xdr:col>6</xdr:col>
      <xdr:colOff>361951</xdr:colOff>
      <xdr:row>9</xdr:row>
      <xdr:rowOff>123826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2990851" y="1257301"/>
          <a:ext cx="20955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E15:  =C15/D15  ...ratio of data to moving average</a:t>
          </a:r>
        </a:p>
      </xdr:txBody>
    </xdr:sp>
    <xdr:clientData/>
  </xdr:twoCellAnchor>
  <xdr:twoCellAnchor>
    <xdr:from>
      <xdr:col>6</xdr:col>
      <xdr:colOff>638174</xdr:colOff>
      <xdr:row>7</xdr:row>
      <xdr:rowOff>142874</xdr:rowOff>
    </xdr:from>
    <xdr:to>
      <xdr:col>13</xdr:col>
      <xdr:colOff>76200</xdr:colOff>
      <xdr:row>10</xdr:row>
      <xdr:rowOff>9524</xdr:rowOff>
    </xdr:to>
    <xdr:sp macro="" textlink="">
      <xdr:nvSpPr>
        <xdr:cNvPr id="2052" name="Text 5"/>
        <xdr:cNvSpPr txBox="1">
          <a:spLocks noChangeArrowheads="1"/>
        </xdr:cNvSpPr>
      </xdr:nvSpPr>
      <xdr:spPr bwMode="auto">
        <a:xfrm>
          <a:off x="4972049" y="1276349"/>
          <a:ext cx="3581401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G13:  C13/F13  ...seasonally adjusted value is the actual value divided by the seasonal  index for its quarter</a:t>
          </a:r>
        </a:p>
      </xdr:txBody>
    </xdr:sp>
    <xdr:clientData/>
  </xdr:twoCellAnchor>
  <xdr:twoCellAnchor>
    <xdr:from>
      <xdr:col>1</xdr:col>
      <xdr:colOff>409574</xdr:colOff>
      <xdr:row>19</xdr:row>
      <xdr:rowOff>19049</xdr:rowOff>
    </xdr:from>
    <xdr:to>
      <xdr:col>4</xdr:col>
      <xdr:colOff>600075</xdr:colOff>
      <xdr:row>22</xdr:row>
      <xdr:rowOff>104775</xdr:rowOff>
    </xdr:to>
    <xdr:sp macro="" textlink="">
      <xdr:nvSpPr>
        <xdr:cNvPr id="2053" name="Text 6"/>
        <xdr:cNvSpPr txBox="1">
          <a:spLocks noChangeArrowheads="1"/>
        </xdr:cNvSpPr>
      </xdr:nvSpPr>
      <xdr:spPr bwMode="auto">
        <a:xfrm>
          <a:off x="1019174" y="3095624"/>
          <a:ext cx="2609851" cy="5715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F13: =VLOOKUP(B13,$F$3:$H$6,3)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...look up the appropriate seasonal index for the quarter number in column B</a:t>
          </a:r>
        </a:p>
      </xdr:txBody>
    </xdr:sp>
    <xdr:clientData/>
  </xdr:twoCellAnchor>
  <xdr:twoCellAnchor>
    <xdr:from>
      <xdr:col>4</xdr:col>
      <xdr:colOff>771525</xdr:colOff>
      <xdr:row>9</xdr:row>
      <xdr:rowOff>123825</xdr:rowOff>
    </xdr:from>
    <xdr:to>
      <xdr:col>5</xdr:col>
      <xdr:colOff>19050</xdr:colOff>
      <xdr:row>13</xdr:row>
      <xdr:rowOff>142875</xdr:rowOff>
    </xdr:to>
    <xdr:sp macro="" textlink="">
      <xdr:nvSpPr>
        <xdr:cNvPr id="2133" name="Line 7"/>
        <xdr:cNvSpPr>
          <a:spLocks noChangeShapeType="1"/>
        </xdr:cNvSpPr>
      </xdr:nvSpPr>
      <xdr:spPr bwMode="auto">
        <a:xfrm flipH="1">
          <a:off x="3629025" y="1581150"/>
          <a:ext cx="952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7</xdr:row>
      <xdr:rowOff>133350</xdr:rowOff>
    </xdr:from>
    <xdr:to>
      <xdr:col>3</xdr:col>
      <xdr:colOff>95250</xdr:colOff>
      <xdr:row>14</xdr:row>
      <xdr:rowOff>9525</xdr:rowOff>
    </xdr:to>
    <xdr:sp macro="" textlink="">
      <xdr:nvSpPr>
        <xdr:cNvPr id="2134" name="Line 8"/>
        <xdr:cNvSpPr>
          <a:spLocks noChangeShapeType="1"/>
        </xdr:cNvSpPr>
      </xdr:nvSpPr>
      <xdr:spPr bwMode="auto">
        <a:xfrm>
          <a:off x="1838325" y="1266825"/>
          <a:ext cx="2381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904875</xdr:colOff>
      <xdr:row>10</xdr:row>
      <xdr:rowOff>19050</xdr:rowOff>
    </xdr:from>
    <xdr:to>
      <xdr:col>7</xdr:col>
      <xdr:colOff>76200</xdr:colOff>
      <xdr:row>12</xdr:row>
      <xdr:rowOff>0</xdr:rowOff>
    </xdr:to>
    <xdr:sp macro="" textlink="">
      <xdr:nvSpPr>
        <xdr:cNvPr id="2135" name="Line 10"/>
        <xdr:cNvSpPr>
          <a:spLocks noChangeShapeType="1"/>
        </xdr:cNvSpPr>
      </xdr:nvSpPr>
      <xdr:spPr bwMode="auto">
        <a:xfrm flipH="1">
          <a:off x="5238750" y="1638300"/>
          <a:ext cx="952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13</xdr:row>
      <xdr:rowOff>0</xdr:rowOff>
    </xdr:from>
    <xdr:to>
      <xdr:col>5</xdr:col>
      <xdr:colOff>266700</xdr:colOff>
      <xdr:row>19</xdr:row>
      <xdr:rowOff>19050</xdr:rowOff>
    </xdr:to>
    <xdr:sp macro="" textlink="">
      <xdr:nvSpPr>
        <xdr:cNvPr id="2136" name="Line 11"/>
        <xdr:cNvSpPr>
          <a:spLocks noChangeShapeType="1"/>
        </xdr:cNvSpPr>
      </xdr:nvSpPr>
      <xdr:spPr bwMode="auto">
        <a:xfrm flipV="1">
          <a:off x="3248025" y="2105025"/>
          <a:ext cx="72390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13</xdr:row>
      <xdr:rowOff>85725</xdr:rowOff>
    </xdr:from>
    <xdr:to>
      <xdr:col>8</xdr:col>
      <xdr:colOff>276225</xdr:colOff>
      <xdr:row>14</xdr:row>
      <xdr:rowOff>66675</xdr:rowOff>
    </xdr:to>
    <xdr:sp macro="" textlink="">
      <xdr:nvSpPr>
        <xdr:cNvPr id="2138" name="Line 22"/>
        <xdr:cNvSpPr>
          <a:spLocks noChangeShapeType="1"/>
        </xdr:cNvSpPr>
      </xdr:nvSpPr>
      <xdr:spPr bwMode="auto">
        <a:xfrm flipH="1">
          <a:off x="6038850" y="21907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914400</xdr:colOff>
      <xdr:row>1</xdr:row>
      <xdr:rowOff>95250</xdr:rowOff>
    </xdr:from>
    <xdr:to>
      <xdr:col>9</xdr:col>
      <xdr:colOff>85725</xdr:colOff>
      <xdr:row>2</xdr:row>
      <xdr:rowOff>28575</xdr:rowOff>
    </xdr:to>
    <xdr:sp macro="" textlink="">
      <xdr:nvSpPr>
        <xdr:cNvPr id="2139" name="Line 23"/>
        <xdr:cNvSpPr>
          <a:spLocks noChangeShapeType="1"/>
        </xdr:cNvSpPr>
      </xdr:nvSpPr>
      <xdr:spPr bwMode="auto">
        <a:xfrm flipH="1">
          <a:off x="5248275" y="257175"/>
          <a:ext cx="8763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4</xdr:row>
      <xdr:rowOff>114300</xdr:rowOff>
    </xdr:from>
    <xdr:to>
      <xdr:col>13</xdr:col>
      <xdr:colOff>104775</xdr:colOff>
      <xdr:row>7</xdr:row>
      <xdr:rowOff>66675</xdr:rowOff>
    </xdr:to>
    <xdr:sp macro="" textlink="">
      <xdr:nvSpPr>
        <xdr:cNvPr id="2072" name="Text 5"/>
        <xdr:cNvSpPr txBox="1">
          <a:spLocks noChangeArrowheads="1"/>
        </xdr:cNvSpPr>
      </xdr:nvSpPr>
      <xdr:spPr bwMode="auto">
        <a:xfrm>
          <a:off x="6181725" y="762000"/>
          <a:ext cx="24003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H3: =G3*4/$G$7  ...rescale the indices to add up to 400% exactly</a:t>
          </a:r>
        </a:p>
      </xdr:txBody>
    </xdr:sp>
    <xdr:clientData/>
  </xdr:twoCellAnchor>
  <xdr:twoCellAnchor>
    <xdr:from>
      <xdr:col>8</xdr:col>
      <xdr:colOff>66675</xdr:colOff>
      <xdr:row>2</xdr:row>
      <xdr:rowOff>95250</xdr:rowOff>
    </xdr:from>
    <xdr:to>
      <xdr:col>8</xdr:col>
      <xdr:colOff>390525</xdr:colOff>
      <xdr:row>3</xdr:row>
      <xdr:rowOff>104775</xdr:rowOff>
    </xdr:to>
    <xdr:sp macro="" textlink="">
      <xdr:nvSpPr>
        <xdr:cNvPr id="2141" name="Line 23"/>
        <xdr:cNvSpPr>
          <a:spLocks noChangeShapeType="1"/>
        </xdr:cNvSpPr>
      </xdr:nvSpPr>
      <xdr:spPr bwMode="auto">
        <a:xfrm flipH="1" flipV="1">
          <a:off x="6038850" y="4191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0</xdr:row>
      <xdr:rowOff>76200</xdr:rowOff>
    </xdr:from>
    <xdr:to>
      <xdr:col>14</xdr:col>
      <xdr:colOff>581025</xdr:colOff>
      <xdr:row>3</xdr:row>
      <xdr:rowOff>123825</xdr:rowOff>
    </xdr:to>
    <xdr:sp macro="" textlink="">
      <xdr:nvSpPr>
        <xdr:cNvPr id="2" name="TextBox 1"/>
        <xdr:cNvSpPr txBox="1"/>
      </xdr:nvSpPr>
      <xdr:spPr>
        <a:xfrm>
          <a:off x="6134100" y="76200"/>
          <a:ext cx="3533775" cy="5334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G3:  =AVERAGEIF($B$13:$B$52,"="&amp;F3,$E$13:$E$52)</a:t>
          </a:r>
        </a:p>
        <a:p>
          <a:pPr rtl="0"/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...average the ratios separately for each quarter of the year to obtain unnormalized seasonal indices</a:t>
          </a:r>
        </a:p>
        <a:p>
          <a:endParaRPr lang="en-U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742950</xdr:colOff>
      <xdr:row>3</xdr:row>
      <xdr:rowOff>9525</xdr:rowOff>
    </xdr:from>
    <xdr:to>
      <xdr:col>9</xdr:col>
      <xdr:colOff>200025</xdr:colOff>
      <xdr:row>4</xdr:row>
      <xdr:rowOff>104775</xdr:rowOff>
    </xdr:to>
    <xdr:sp macro="" textlink="">
      <xdr:nvSpPr>
        <xdr:cNvPr id="2143" name="Line 23"/>
        <xdr:cNvSpPr>
          <a:spLocks noChangeShapeType="1"/>
        </xdr:cNvSpPr>
      </xdr:nvSpPr>
      <xdr:spPr bwMode="auto">
        <a:xfrm flipH="1" flipV="1">
          <a:off x="6000750" y="4953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20</xdr:row>
      <xdr:rowOff>19050</xdr:rowOff>
    </xdr:from>
    <xdr:to>
      <xdr:col>11</xdr:col>
      <xdr:colOff>295275</xdr:colOff>
      <xdr:row>22</xdr:row>
      <xdr:rowOff>95250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4200525" y="3257550"/>
          <a:ext cx="35433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H15:  =2*G14-G13-2*(1-Alpha)*J14+((1-Alpha)^2)*J13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....LES formula (first 2 forecasts = 1st actual value)</a:t>
          </a:r>
        </a:p>
      </xdr:txBody>
    </xdr:sp>
    <xdr:clientData/>
  </xdr:twoCellAnchor>
  <xdr:twoCellAnchor>
    <xdr:from>
      <xdr:col>7</xdr:col>
      <xdr:colOff>0</xdr:colOff>
      <xdr:row>15</xdr:row>
      <xdr:rowOff>57150</xdr:rowOff>
    </xdr:from>
    <xdr:to>
      <xdr:col>7</xdr:col>
      <xdr:colOff>247650</xdr:colOff>
      <xdr:row>20</xdr:row>
      <xdr:rowOff>28575</xdr:rowOff>
    </xdr:to>
    <xdr:sp macro="" textlink="">
      <xdr:nvSpPr>
        <xdr:cNvPr id="1123" name="Line 18"/>
        <xdr:cNvSpPr>
          <a:spLocks noChangeShapeType="1"/>
        </xdr:cNvSpPr>
      </xdr:nvSpPr>
      <xdr:spPr bwMode="auto">
        <a:xfrm flipV="1">
          <a:off x="5257800" y="2486025"/>
          <a:ext cx="24765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53</xdr:row>
      <xdr:rowOff>95250</xdr:rowOff>
    </xdr:from>
    <xdr:to>
      <xdr:col>4</xdr:col>
      <xdr:colOff>771525</xdr:colOff>
      <xdr:row>56</xdr:row>
      <xdr:rowOff>123825</xdr:rowOff>
    </xdr:to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1314450" y="8677275"/>
          <a:ext cx="18764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G53:  =H53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Bootstrapping begins here: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forecasts substituted for data</a:t>
          </a:r>
        </a:p>
      </xdr:txBody>
    </xdr:sp>
    <xdr:clientData/>
  </xdr:twoCellAnchor>
  <xdr:twoCellAnchor>
    <xdr:from>
      <xdr:col>4</xdr:col>
      <xdr:colOff>771525</xdr:colOff>
      <xdr:row>52</xdr:row>
      <xdr:rowOff>142875</xdr:rowOff>
    </xdr:from>
    <xdr:to>
      <xdr:col>5</xdr:col>
      <xdr:colOff>819150</xdr:colOff>
      <xdr:row>54</xdr:row>
      <xdr:rowOff>28575</xdr:rowOff>
    </xdr:to>
    <xdr:sp macro="" textlink="">
      <xdr:nvSpPr>
        <xdr:cNvPr id="1125" name="Line 24"/>
        <xdr:cNvSpPr>
          <a:spLocks noChangeShapeType="1"/>
        </xdr:cNvSpPr>
      </xdr:nvSpPr>
      <xdr:spPr bwMode="auto">
        <a:xfrm flipV="1">
          <a:off x="3629025" y="8562975"/>
          <a:ext cx="7048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17</xdr:row>
      <xdr:rowOff>66674</xdr:rowOff>
    </xdr:from>
    <xdr:to>
      <xdr:col>12</xdr:col>
      <xdr:colOff>571500</xdr:colOff>
      <xdr:row>18</xdr:row>
      <xdr:rowOff>104774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5743575" y="2819399"/>
          <a:ext cx="28860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J13:  =G13-H13 ... error is  actual minus forecast</a:t>
          </a:r>
        </a:p>
      </xdr:txBody>
    </xdr:sp>
    <xdr:clientData/>
  </xdr:twoCellAnchor>
  <xdr:twoCellAnchor>
    <xdr:from>
      <xdr:col>10</xdr:col>
      <xdr:colOff>295275</xdr:colOff>
      <xdr:row>14</xdr:row>
      <xdr:rowOff>104776</xdr:rowOff>
    </xdr:from>
    <xdr:to>
      <xdr:col>14</xdr:col>
      <xdr:colOff>428625</xdr:colOff>
      <xdr:row>17</xdr:row>
      <xdr:rowOff>9525</xdr:rowOff>
    </xdr:to>
    <xdr:sp macro="" textlink="">
      <xdr:nvSpPr>
        <xdr:cNvPr id="1050" name="Text 26"/>
        <xdr:cNvSpPr txBox="1">
          <a:spLocks noChangeArrowheads="1"/>
        </xdr:cNvSpPr>
      </xdr:nvSpPr>
      <xdr:spPr bwMode="auto">
        <a:xfrm>
          <a:off x="7134225" y="2371726"/>
          <a:ext cx="2571750" cy="390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K13:  =H13*F13  .. seasonally adjusted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forecast times seasonal index</a:t>
          </a:r>
        </a:p>
      </xdr:txBody>
    </xdr:sp>
    <xdr:clientData/>
  </xdr:twoCellAnchor>
  <xdr:twoCellAnchor>
    <xdr:from>
      <xdr:col>9</xdr:col>
      <xdr:colOff>47625</xdr:colOff>
      <xdr:row>13</xdr:row>
      <xdr:rowOff>66675</xdr:rowOff>
    </xdr:from>
    <xdr:to>
      <xdr:col>9</xdr:col>
      <xdr:colOff>238125</xdr:colOff>
      <xdr:row>17</xdr:row>
      <xdr:rowOff>66675</xdr:rowOff>
    </xdr:to>
    <xdr:sp macro="" textlink="">
      <xdr:nvSpPr>
        <xdr:cNvPr id="1128" name="Line 27"/>
        <xdr:cNvSpPr>
          <a:spLocks noChangeShapeType="1"/>
        </xdr:cNvSpPr>
      </xdr:nvSpPr>
      <xdr:spPr bwMode="auto">
        <a:xfrm flipV="1">
          <a:off x="6086475" y="2171700"/>
          <a:ext cx="19050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13</xdr:row>
      <xdr:rowOff>9525</xdr:rowOff>
    </xdr:from>
    <xdr:to>
      <xdr:col>11</xdr:col>
      <xdr:colOff>238125</xdr:colOff>
      <xdr:row>14</xdr:row>
      <xdr:rowOff>95250</xdr:rowOff>
    </xdr:to>
    <xdr:sp macro="" textlink="">
      <xdr:nvSpPr>
        <xdr:cNvPr id="1129" name="Line 28"/>
        <xdr:cNvSpPr>
          <a:spLocks noChangeShapeType="1"/>
        </xdr:cNvSpPr>
      </xdr:nvSpPr>
      <xdr:spPr bwMode="auto">
        <a:xfrm flipH="1" flipV="1">
          <a:off x="7286625" y="2114550"/>
          <a:ext cx="2095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466726</xdr:colOff>
      <xdr:row>6</xdr:row>
      <xdr:rowOff>95251</xdr:rowOff>
    </xdr:from>
    <xdr:to>
      <xdr:col>12</xdr:col>
      <xdr:colOff>238125</xdr:colOff>
      <xdr:row>8</xdr:row>
      <xdr:rowOff>114301</xdr:rowOff>
    </xdr:to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7305676" y="1066801"/>
          <a:ext cx="990599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Error 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autocorrelations</a:t>
          </a:r>
        </a:p>
      </xdr:txBody>
    </xdr:sp>
    <xdr:clientData/>
  </xdr:twoCellAnchor>
  <xdr:twoCellAnchor>
    <xdr:from>
      <xdr:col>11</xdr:col>
      <xdr:colOff>571500</xdr:colOff>
      <xdr:row>5</xdr:row>
      <xdr:rowOff>38100</xdr:rowOff>
    </xdr:from>
    <xdr:to>
      <xdr:col>12</xdr:col>
      <xdr:colOff>123825</xdr:colOff>
      <xdr:row>6</xdr:row>
      <xdr:rowOff>95250</xdr:rowOff>
    </xdr:to>
    <xdr:sp macro="" textlink="">
      <xdr:nvSpPr>
        <xdr:cNvPr id="1131" name="Line 31"/>
        <xdr:cNvSpPr>
          <a:spLocks noChangeShapeType="1"/>
        </xdr:cNvSpPr>
      </xdr:nvSpPr>
      <xdr:spPr bwMode="auto">
        <a:xfrm flipV="1">
          <a:off x="7829550" y="847725"/>
          <a:ext cx="1619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7</xdr:row>
      <xdr:rowOff>28575</xdr:rowOff>
    </xdr:from>
    <xdr:to>
      <xdr:col>15</xdr:col>
      <xdr:colOff>476250</xdr:colOff>
      <xdr:row>13</xdr:row>
      <xdr:rowOff>38100</xdr:rowOff>
    </xdr:to>
    <xdr:sp macro="" textlink="">
      <xdr:nvSpPr>
        <xdr:cNvPr id="1056" name="Text 32"/>
        <xdr:cNvSpPr txBox="1">
          <a:spLocks noChangeArrowheads="1"/>
        </xdr:cNvSpPr>
      </xdr:nvSpPr>
      <xdr:spPr bwMode="auto">
        <a:xfrm>
          <a:off x="8572500" y="1162050"/>
          <a:ext cx="179070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you can't simply replicate the first formula here--the endpoint of the first series inside the CORREL( ) formula DECREASES as the row number increases </a:t>
          </a:r>
        </a:p>
      </xdr:txBody>
    </xdr:sp>
    <xdr:clientData/>
  </xdr:twoCellAnchor>
  <xdr:twoCellAnchor>
    <xdr:from>
      <xdr:col>13</xdr:col>
      <xdr:colOff>95250</xdr:colOff>
      <xdr:row>5</xdr:row>
      <xdr:rowOff>66675</xdr:rowOff>
    </xdr:from>
    <xdr:to>
      <xdr:col>13</xdr:col>
      <xdr:colOff>247650</xdr:colOff>
      <xdr:row>7</xdr:row>
      <xdr:rowOff>28575</xdr:rowOff>
    </xdr:to>
    <xdr:sp macro="" textlink="">
      <xdr:nvSpPr>
        <xdr:cNvPr id="1133" name="Line 34"/>
        <xdr:cNvSpPr>
          <a:spLocks noChangeShapeType="1"/>
        </xdr:cNvSpPr>
      </xdr:nvSpPr>
      <xdr:spPr bwMode="auto">
        <a:xfrm flipH="1" flipV="1">
          <a:off x="8572500" y="876300"/>
          <a:ext cx="15240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466117</xdr:colOff>
      <xdr:row>6</xdr:row>
      <xdr:rowOff>157677</xdr:rowOff>
    </xdr:from>
    <xdr:to>
      <xdr:col>10</xdr:col>
      <xdr:colOff>568220</xdr:colOff>
      <xdr:row>9</xdr:row>
      <xdr:rowOff>20873</xdr:rowOff>
    </xdr:to>
    <xdr:sp macro="" textlink="">
      <xdr:nvSpPr>
        <xdr:cNvPr id="6" name="Arc 5"/>
        <xdr:cNvSpPr/>
      </xdr:nvSpPr>
      <xdr:spPr>
        <a:xfrm rot="21071259" flipH="1" flipV="1">
          <a:off x="5047642" y="1129227"/>
          <a:ext cx="2359528" cy="348971"/>
        </a:xfrm>
        <a:prstGeom prst="arc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247650</xdr:colOff>
      <xdr:row>6</xdr:row>
      <xdr:rowOff>123825</xdr:rowOff>
    </xdr:from>
    <xdr:to>
      <xdr:col>6</xdr:col>
      <xdr:colOff>504825</xdr:colOff>
      <xdr:row>9</xdr:row>
      <xdr:rowOff>76200</xdr:rowOff>
    </xdr:to>
    <xdr:sp macro="" textlink="">
      <xdr:nvSpPr>
        <xdr:cNvPr id="2" name="TextBox 1"/>
        <xdr:cNvSpPr txBox="1"/>
      </xdr:nvSpPr>
      <xdr:spPr>
        <a:xfrm>
          <a:off x="1381125" y="1095375"/>
          <a:ext cx="3457575" cy="43815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J9:  =SQRT(VAR(J15:J52)+AVERAGE(J15:J52)^2)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…RMSE = SQRT(error variance + square of mean error)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85725" y="114301"/>
    <xdr:ext cx="7124699" cy="3219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439024" y="114300"/>
    <xdr:ext cx="6924675" cy="320992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6676" y="6877050"/>
    <xdr:ext cx="7115174" cy="314325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7486651" y="6915149"/>
    <xdr:ext cx="3428999" cy="2228851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8220075" y="3381375"/>
    <xdr:ext cx="8239126" cy="3219449"/>
    <xdr:graphicFrame macro="">
      <xdr:nvGraphicFramePr>
        <xdr:cNvPr id="11" name="Chart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104776" y="3409952"/>
    <xdr:ext cx="7981949" cy="3209924"/>
    <xdr:graphicFrame macro="">
      <xdr:nvGraphicFramePr>
        <xdr:cNvPr id="14" name="Chart 1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ople.duke.edu/~rnau/411outbd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2"/>
  <sheetViews>
    <sheetView tabSelected="1" workbookViewId="0">
      <selection activeCell="C15" sqref="C15"/>
    </sheetView>
  </sheetViews>
  <sheetFormatPr defaultRowHeight="12.75" x14ac:dyDescent="0.2"/>
  <cols>
    <col min="2" max="2" width="7.85546875" bestFit="1" customWidth="1"/>
    <col min="3" max="3" width="12.7109375" customWidth="1"/>
    <col min="4" max="4" width="13.140625" bestFit="1" customWidth="1"/>
    <col min="5" max="5" width="12.7109375" customWidth="1"/>
    <col min="6" max="6" width="9.42578125" bestFit="1" customWidth="1"/>
    <col min="7" max="7" width="13.85546875" bestFit="1" customWidth="1"/>
    <col min="8" max="8" width="11.7109375" bestFit="1" customWidth="1"/>
    <col min="9" max="9" width="8.140625" hidden="1" customWidth="1"/>
  </cols>
  <sheetData>
    <row r="1" spans="1:9" x14ac:dyDescent="0.2">
      <c r="A1" s="1" t="s">
        <v>0</v>
      </c>
      <c r="B1" s="1"/>
      <c r="C1" s="1"/>
      <c r="D1" s="1"/>
      <c r="G1" s="25" t="s">
        <v>23</v>
      </c>
      <c r="H1" s="25" t="s">
        <v>24</v>
      </c>
    </row>
    <row r="2" spans="1:9" x14ac:dyDescent="0.2">
      <c r="A2" s="1" t="s">
        <v>4</v>
      </c>
      <c r="B2" s="1"/>
      <c r="C2" s="1"/>
      <c r="D2" s="1"/>
      <c r="F2" s="32" t="s">
        <v>30</v>
      </c>
      <c r="G2" s="25" t="s">
        <v>25</v>
      </c>
      <c r="H2" s="25" t="s">
        <v>25</v>
      </c>
    </row>
    <row r="3" spans="1:9" x14ac:dyDescent="0.2">
      <c r="A3" s="51" t="s">
        <v>36</v>
      </c>
      <c r="C3" s="1"/>
      <c r="D3" s="1"/>
      <c r="F3" s="33">
        <v>1</v>
      </c>
      <c r="G3" s="37">
        <f>AVERAGEIF($B$13:$B$52,"="&amp;F3,$E$13:$E$52)</f>
        <v>1.0222873541767239</v>
      </c>
      <c r="H3" s="38">
        <f>G3*4/$G$7</f>
        <v>1.0238627924391306</v>
      </c>
    </row>
    <row r="4" spans="1:9" x14ac:dyDescent="0.2">
      <c r="A4" s="1"/>
      <c r="B4" s="1"/>
      <c r="F4" s="33">
        <v>2</v>
      </c>
      <c r="G4" s="37">
        <f>AVERAGEIF($B$13:$B$52,"="&amp;F4,$E$13:$E$52)</f>
        <v>1.1587181337603463</v>
      </c>
      <c r="H4" s="39">
        <f>G4*4/$G$7</f>
        <v>1.1605038243255401</v>
      </c>
    </row>
    <row r="5" spans="1:9" x14ac:dyDescent="0.2">
      <c r="F5" s="33">
        <v>3</v>
      </c>
      <c r="G5" s="37">
        <f>AVERAGEIF($B$13:$B$52,"="&amp;F5,$E$13:$E$52)</f>
        <v>1.1277595027302927</v>
      </c>
      <c r="H5" s="39">
        <f>G5*4/$G$7</f>
        <v>1.1294974832150702</v>
      </c>
    </row>
    <row r="6" spans="1:9" x14ac:dyDescent="0.2">
      <c r="F6" s="33">
        <v>4</v>
      </c>
      <c r="G6" s="37">
        <f>AVERAGEIF($B$13:$B$52,"="&amp;F6,$E$13:$E$52)</f>
        <v>0.68508012891685999</v>
      </c>
      <c r="H6" s="40">
        <f>G6*4/$G$7</f>
        <v>0.68613590002025904</v>
      </c>
    </row>
    <row r="7" spans="1:9" x14ac:dyDescent="0.2">
      <c r="G7" s="41">
        <f>SUM(G3:G6)</f>
        <v>3.9938451195842228</v>
      </c>
      <c r="H7" s="39">
        <f>SUM(H3:H6)</f>
        <v>3.9999999999999996</v>
      </c>
    </row>
    <row r="9" spans="1:9" x14ac:dyDescent="0.2">
      <c r="I9" s="4"/>
    </row>
    <row r="10" spans="1:9" x14ac:dyDescent="0.2">
      <c r="I10" s="4"/>
    </row>
    <row r="11" spans="1:9" x14ac:dyDescent="0.2">
      <c r="A11" s="29" t="s">
        <v>10</v>
      </c>
      <c r="B11" s="29" t="s">
        <v>30</v>
      </c>
      <c r="C11" s="6" t="s">
        <v>11</v>
      </c>
      <c r="D11" s="5" t="s">
        <v>26</v>
      </c>
      <c r="E11" s="5" t="s">
        <v>12</v>
      </c>
      <c r="F11" s="5" t="s">
        <v>13</v>
      </c>
      <c r="G11" s="5" t="s">
        <v>14</v>
      </c>
      <c r="H11" s="52"/>
      <c r="I11" s="4"/>
    </row>
    <row r="12" spans="1:9" x14ac:dyDescent="0.2">
      <c r="C12" s="6" t="s">
        <v>17</v>
      </c>
      <c r="D12" s="5" t="s">
        <v>27</v>
      </c>
      <c r="E12" s="5" t="s">
        <v>28</v>
      </c>
      <c r="F12" s="5" t="s">
        <v>18</v>
      </c>
      <c r="G12" s="5" t="s">
        <v>19</v>
      </c>
      <c r="H12" s="52"/>
      <c r="I12" s="4"/>
    </row>
    <row r="13" spans="1:9" x14ac:dyDescent="0.2">
      <c r="A13" s="15">
        <v>30651</v>
      </c>
      <c r="B13" s="48">
        <v>4</v>
      </c>
      <c r="C13" s="8">
        <v>147.6</v>
      </c>
      <c r="D13" s="2"/>
      <c r="E13" s="3"/>
      <c r="F13" s="42">
        <f>VLOOKUP(B13,$F$3:$H$6,3)</f>
        <v>0.68613590002025904</v>
      </c>
      <c r="G13" s="8">
        <f t="shared" ref="G13:G52" si="0">C13/F13</f>
        <v>215.11773395859612</v>
      </c>
      <c r="H13" s="10"/>
      <c r="I13" s="10"/>
    </row>
    <row r="14" spans="1:9" x14ac:dyDescent="0.2">
      <c r="A14" s="15">
        <v>30742</v>
      </c>
      <c r="B14" s="48">
        <v>1</v>
      </c>
      <c r="C14" s="7">
        <v>251.8</v>
      </c>
      <c r="D14" s="2"/>
      <c r="E14" s="3"/>
      <c r="F14" s="42">
        <f t="shared" ref="F14:F52" si="1">VLOOKUP(B14,$F$3:$H$6,3)</f>
        <v>1.0238627924391306</v>
      </c>
      <c r="G14" s="10">
        <f t="shared" si="0"/>
        <v>245.93139027949363</v>
      </c>
      <c r="H14" s="10"/>
      <c r="I14" s="10"/>
    </row>
    <row r="15" spans="1:9" x14ac:dyDescent="0.2">
      <c r="A15" s="15">
        <v>30834</v>
      </c>
      <c r="B15" s="48">
        <v>2</v>
      </c>
      <c r="C15" s="7">
        <v>273.10000000000002</v>
      </c>
      <c r="D15" s="50">
        <f t="shared" ref="D15:D50" si="2">(AVERAGE(C13:C16)+AVERAGE(C14:C17))/2</f>
        <v>229.36250000000001</v>
      </c>
      <c r="E15" s="35">
        <f t="shared" ref="E15:E50" si="3">C15/D15</f>
        <v>1.1906915908223883</v>
      </c>
      <c r="F15" s="42">
        <f t="shared" si="1"/>
        <v>1.1605038243255401</v>
      </c>
      <c r="G15" s="10">
        <f t="shared" si="0"/>
        <v>235.32882380522949</v>
      </c>
      <c r="H15" s="45"/>
      <c r="I15" s="10"/>
    </row>
    <row r="16" spans="1:9" x14ac:dyDescent="0.2">
      <c r="A16" s="15">
        <v>30926</v>
      </c>
      <c r="B16" s="48">
        <v>3</v>
      </c>
      <c r="C16" s="7">
        <v>249.1</v>
      </c>
      <c r="D16" s="10">
        <f t="shared" si="2"/>
        <v>224.50000000000003</v>
      </c>
      <c r="E16" s="36">
        <f t="shared" si="3"/>
        <v>1.1095768374164809</v>
      </c>
      <c r="F16" s="42">
        <f t="shared" si="1"/>
        <v>1.1294974832150702</v>
      </c>
      <c r="G16" s="10">
        <f t="shared" si="0"/>
        <v>220.54055338923521</v>
      </c>
      <c r="H16" s="45"/>
      <c r="I16" s="10"/>
    </row>
    <row r="17" spans="1:9" x14ac:dyDescent="0.2">
      <c r="A17" s="15">
        <v>31017</v>
      </c>
      <c r="B17" s="48">
        <f>B13</f>
        <v>4</v>
      </c>
      <c r="C17" s="8">
        <v>139.30000000000001</v>
      </c>
      <c r="D17" s="10">
        <f t="shared" si="2"/>
        <v>219.0625</v>
      </c>
      <c r="E17" s="36">
        <f t="shared" si="3"/>
        <v>0.6358915834522112</v>
      </c>
      <c r="F17" s="42">
        <f t="shared" si="1"/>
        <v>0.68613590002025904</v>
      </c>
      <c r="G17" s="10">
        <f t="shared" si="0"/>
        <v>203.02100501647996</v>
      </c>
      <c r="H17" s="45"/>
      <c r="I17" s="2"/>
    </row>
    <row r="18" spans="1:9" x14ac:dyDescent="0.2">
      <c r="A18" s="15">
        <v>31107</v>
      </c>
      <c r="B18" s="48">
        <f t="shared" ref="B18:B52" si="4">B14</f>
        <v>1</v>
      </c>
      <c r="C18" s="2">
        <v>221.2</v>
      </c>
      <c r="D18" s="10">
        <f t="shared" si="2"/>
        <v>218.75</v>
      </c>
      <c r="E18" s="36">
        <f t="shared" si="3"/>
        <v>1.0111999999999999</v>
      </c>
      <c r="F18" s="42">
        <f t="shared" si="1"/>
        <v>1.0238627924391306</v>
      </c>
      <c r="G18" s="10">
        <f t="shared" si="0"/>
        <v>216.0445731923113</v>
      </c>
      <c r="H18" s="45"/>
      <c r="I18" s="2"/>
    </row>
    <row r="19" spans="1:9" x14ac:dyDescent="0.2">
      <c r="A19" s="15">
        <v>31199</v>
      </c>
      <c r="B19" s="48">
        <f t="shared" si="4"/>
        <v>2</v>
      </c>
      <c r="C19" s="2">
        <v>260.2</v>
      </c>
      <c r="D19" s="10">
        <f t="shared" si="2"/>
        <v>220.2</v>
      </c>
      <c r="E19" s="36">
        <f t="shared" si="3"/>
        <v>1.181653042688465</v>
      </c>
      <c r="F19" s="42">
        <f t="shared" si="1"/>
        <v>1.1605038243255401</v>
      </c>
      <c r="G19" s="10">
        <f t="shared" si="0"/>
        <v>224.21296211688284</v>
      </c>
      <c r="H19" s="45"/>
      <c r="I19" s="2"/>
    </row>
    <row r="20" spans="1:9" x14ac:dyDescent="0.2">
      <c r="A20" s="15">
        <v>31291</v>
      </c>
      <c r="B20" s="48">
        <f t="shared" si="4"/>
        <v>3</v>
      </c>
      <c r="C20" s="2">
        <v>259.5</v>
      </c>
      <c r="D20" s="10">
        <f t="shared" si="2"/>
        <v>223.38749999999999</v>
      </c>
      <c r="E20" s="36">
        <f t="shared" si="3"/>
        <v>1.1616585529629009</v>
      </c>
      <c r="F20" s="42">
        <f t="shared" si="1"/>
        <v>1.1294974832150702</v>
      </c>
      <c r="G20" s="10">
        <f t="shared" si="0"/>
        <v>229.74818789444618</v>
      </c>
      <c r="H20" s="45"/>
      <c r="I20" s="2"/>
    </row>
    <row r="21" spans="1:9" x14ac:dyDescent="0.2">
      <c r="A21" s="15">
        <v>31382</v>
      </c>
      <c r="B21" s="48">
        <f t="shared" si="4"/>
        <v>4</v>
      </c>
      <c r="C21" s="2">
        <v>140.5</v>
      </c>
      <c r="D21" s="10">
        <f t="shared" si="2"/>
        <v>231.25</v>
      </c>
      <c r="E21" s="36">
        <f t="shared" si="3"/>
        <v>0.60756756756756758</v>
      </c>
      <c r="F21" s="42">
        <f t="shared" si="1"/>
        <v>0.68613590002025904</v>
      </c>
      <c r="G21" s="10">
        <f t="shared" si="0"/>
        <v>204.76992968281002</v>
      </c>
      <c r="H21" s="45"/>
      <c r="I21" s="2"/>
    </row>
    <row r="22" spans="1:9" x14ac:dyDescent="0.2">
      <c r="A22" s="15">
        <v>31472</v>
      </c>
      <c r="B22" s="48">
        <f t="shared" si="4"/>
        <v>1</v>
      </c>
      <c r="C22" s="2">
        <v>245.5</v>
      </c>
      <c r="D22" s="10">
        <f t="shared" si="2"/>
        <v>239.51249999999999</v>
      </c>
      <c r="E22" s="36">
        <f t="shared" si="3"/>
        <v>1.0249986952664267</v>
      </c>
      <c r="F22" s="42">
        <f t="shared" si="1"/>
        <v>1.0238627924391306</v>
      </c>
      <c r="G22" s="10">
        <f t="shared" si="0"/>
        <v>239.77822205566198</v>
      </c>
      <c r="H22" s="45"/>
      <c r="I22" s="2"/>
    </row>
    <row r="23" spans="1:9" x14ac:dyDescent="0.2">
      <c r="A23" s="15">
        <v>31564</v>
      </c>
      <c r="B23" s="48">
        <f t="shared" si="4"/>
        <v>2</v>
      </c>
      <c r="C23" s="2">
        <v>298.8</v>
      </c>
      <c r="D23" s="10">
        <f t="shared" si="2"/>
        <v>246.48749999999998</v>
      </c>
      <c r="E23" s="36">
        <f t="shared" si="3"/>
        <v>1.2122318575992699</v>
      </c>
      <c r="F23" s="42">
        <f t="shared" si="1"/>
        <v>1.1605038243255401</v>
      </c>
      <c r="G23" s="10">
        <f t="shared" si="0"/>
        <v>257.47437771147042</v>
      </c>
      <c r="H23" s="45"/>
      <c r="I23" s="2"/>
    </row>
    <row r="24" spans="1:9" x14ac:dyDescent="0.2">
      <c r="A24" s="15">
        <v>31656</v>
      </c>
      <c r="B24" s="48">
        <f t="shared" si="4"/>
        <v>3</v>
      </c>
      <c r="C24" s="2">
        <v>287</v>
      </c>
      <c r="D24" s="10">
        <f t="shared" si="2"/>
        <v>259.66249999999997</v>
      </c>
      <c r="E24" s="36">
        <f t="shared" si="3"/>
        <v>1.105280893467482</v>
      </c>
      <c r="F24" s="42">
        <f t="shared" si="1"/>
        <v>1.1294974832150702</v>
      </c>
      <c r="G24" s="10">
        <f t="shared" si="0"/>
        <v>254.09529836495588</v>
      </c>
      <c r="H24" s="45"/>
      <c r="I24" s="2"/>
    </row>
    <row r="25" spans="1:9" x14ac:dyDescent="0.2">
      <c r="A25" s="15">
        <v>31747</v>
      </c>
      <c r="B25" s="48">
        <f t="shared" si="4"/>
        <v>4</v>
      </c>
      <c r="C25" s="2">
        <v>168.8</v>
      </c>
      <c r="D25" s="10">
        <f t="shared" si="2"/>
        <v>281.13749999999999</v>
      </c>
      <c r="E25" s="36">
        <f t="shared" si="3"/>
        <v>0.60041794495576017</v>
      </c>
      <c r="F25" s="42">
        <f t="shared" si="1"/>
        <v>0.68613590002025904</v>
      </c>
      <c r="G25" s="10">
        <f t="shared" si="0"/>
        <v>246.01540306376037</v>
      </c>
      <c r="H25" s="45"/>
      <c r="I25" s="2"/>
    </row>
    <row r="26" spans="1:9" x14ac:dyDescent="0.2">
      <c r="A26" s="15">
        <v>31837</v>
      </c>
      <c r="B26" s="48">
        <f t="shared" si="4"/>
        <v>1</v>
      </c>
      <c r="C26" s="2">
        <v>322.60000000000002</v>
      </c>
      <c r="D26" s="10">
        <f t="shared" si="2"/>
        <v>307.63750000000005</v>
      </c>
      <c r="E26" s="36">
        <f t="shared" si="3"/>
        <v>1.0486367884279386</v>
      </c>
      <c r="F26" s="42">
        <f t="shared" si="1"/>
        <v>1.0238627924391306</v>
      </c>
      <c r="G26" s="10">
        <f t="shared" si="0"/>
        <v>315.08128079493508</v>
      </c>
      <c r="H26" s="45"/>
      <c r="I26" s="2"/>
    </row>
    <row r="27" spans="1:9" x14ac:dyDescent="0.2">
      <c r="A27" s="15">
        <v>31929</v>
      </c>
      <c r="B27" s="48">
        <f t="shared" si="4"/>
        <v>2</v>
      </c>
      <c r="C27" s="2">
        <v>393.5</v>
      </c>
      <c r="D27" s="10">
        <f t="shared" si="2"/>
        <v>333.66250000000002</v>
      </c>
      <c r="E27" s="36">
        <f t="shared" si="3"/>
        <v>1.1793354062862922</v>
      </c>
      <c r="F27" s="42">
        <f t="shared" si="1"/>
        <v>1.1605038243255401</v>
      </c>
      <c r="G27" s="10">
        <f t="shared" si="0"/>
        <v>339.07686622979787</v>
      </c>
      <c r="H27" s="45"/>
      <c r="I27" s="2"/>
    </row>
    <row r="28" spans="1:9" x14ac:dyDescent="0.2">
      <c r="A28" s="15">
        <v>32021</v>
      </c>
      <c r="B28" s="48">
        <f t="shared" si="4"/>
        <v>3</v>
      </c>
      <c r="C28" s="2">
        <v>404.3</v>
      </c>
      <c r="D28" s="10">
        <f t="shared" si="2"/>
        <v>354.83749999999998</v>
      </c>
      <c r="E28" s="36">
        <f t="shared" si="3"/>
        <v>1.1393947933913413</v>
      </c>
      <c r="F28" s="42">
        <f t="shared" si="1"/>
        <v>1.1294974832150702</v>
      </c>
      <c r="G28" s="10">
        <f t="shared" si="0"/>
        <v>357.94679139007548</v>
      </c>
      <c r="H28" s="45"/>
      <c r="I28" s="2"/>
    </row>
    <row r="29" spans="1:9" x14ac:dyDescent="0.2">
      <c r="A29" s="15">
        <v>32112</v>
      </c>
      <c r="B29" s="48">
        <f t="shared" si="4"/>
        <v>4</v>
      </c>
      <c r="C29" s="2">
        <v>259.7</v>
      </c>
      <c r="D29" s="10">
        <f t="shared" si="2"/>
        <v>373.53749999999997</v>
      </c>
      <c r="E29" s="36">
        <f t="shared" si="3"/>
        <v>0.69524478800655898</v>
      </c>
      <c r="F29" s="42">
        <f t="shared" si="1"/>
        <v>0.68613590002025904</v>
      </c>
      <c r="G29" s="10">
        <f t="shared" si="0"/>
        <v>378.49644653826164</v>
      </c>
      <c r="H29" s="45"/>
      <c r="I29" s="2"/>
    </row>
    <row r="30" spans="1:9" x14ac:dyDescent="0.2">
      <c r="A30" s="15">
        <v>32203</v>
      </c>
      <c r="B30" s="48">
        <f t="shared" si="4"/>
        <v>1</v>
      </c>
      <c r="C30" s="2">
        <v>401.1</v>
      </c>
      <c r="D30" s="10">
        <f t="shared" si="2"/>
        <v>391.85</v>
      </c>
      <c r="E30" s="36">
        <f t="shared" si="3"/>
        <v>1.0236059716728341</v>
      </c>
      <c r="F30" s="42">
        <f t="shared" si="1"/>
        <v>1.0238627924391306</v>
      </c>
      <c r="G30" s="10">
        <f t="shared" si="0"/>
        <v>391.75171025061519</v>
      </c>
      <c r="H30" s="45"/>
      <c r="I30" s="2"/>
    </row>
    <row r="31" spans="1:9" x14ac:dyDescent="0.2">
      <c r="A31" s="15">
        <v>32295</v>
      </c>
      <c r="B31" s="48">
        <f t="shared" si="4"/>
        <v>2</v>
      </c>
      <c r="C31" s="2">
        <v>464.6</v>
      </c>
      <c r="D31" s="10">
        <f t="shared" si="2"/>
        <v>401.86250000000007</v>
      </c>
      <c r="E31" s="36">
        <f t="shared" si="3"/>
        <v>1.1561168310056298</v>
      </c>
      <c r="F31" s="42">
        <f t="shared" si="1"/>
        <v>1.1605038243255401</v>
      </c>
      <c r="G31" s="10">
        <f t="shared" si="0"/>
        <v>400.34335972138268</v>
      </c>
      <c r="H31" s="45"/>
      <c r="I31" s="2"/>
    </row>
    <row r="32" spans="1:9" x14ac:dyDescent="0.2">
      <c r="A32" s="15">
        <v>32387</v>
      </c>
      <c r="B32" s="48">
        <f t="shared" si="4"/>
        <v>3</v>
      </c>
      <c r="C32" s="2">
        <v>479.7</v>
      </c>
      <c r="D32" s="10">
        <f t="shared" si="2"/>
        <v>402.63749999999999</v>
      </c>
      <c r="E32" s="36">
        <f t="shared" si="3"/>
        <v>1.1913942442022911</v>
      </c>
      <c r="F32" s="42">
        <f t="shared" si="1"/>
        <v>1.1294974832150702</v>
      </c>
      <c r="G32" s="10">
        <f t="shared" si="0"/>
        <v>424.70214155285481</v>
      </c>
      <c r="H32" s="45"/>
      <c r="I32" s="2"/>
    </row>
    <row r="33" spans="1:9" x14ac:dyDescent="0.2">
      <c r="A33" s="15">
        <v>32478</v>
      </c>
      <c r="B33" s="48">
        <f t="shared" si="4"/>
        <v>4</v>
      </c>
      <c r="C33" s="2">
        <v>264.39999999999998</v>
      </c>
      <c r="D33" s="10">
        <f t="shared" si="2"/>
        <v>396.16249999999991</v>
      </c>
      <c r="E33" s="36">
        <f t="shared" si="3"/>
        <v>0.66740289653866791</v>
      </c>
      <c r="F33" s="42">
        <f t="shared" si="1"/>
        <v>0.68613590002025904</v>
      </c>
      <c r="G33" s="10">
        <f t="shared" si="0"/>
        <v>385.3464014813876</v>
      </c>
      <c r="H33" s="45"/>
      <c r="I33" s="2"/>
    </row>
    <row r="34" spans="1:9" x14ac:dyDescent="0.2">
      <c r="A34" s="15">
        <v>32568</v>
      </c>
      <c r="B34" s="48">
        <f t="shared" si="4"/>
        <v>1</v>
      </c>
      <c r="C34" s="2">
        <v>402.6</v>
      </c>
      <c r="D34" s="10">
        <f t="shared" si="2"/>
        <v>377.77499999999998</v>
      </c>
      <c r="E34" s="36">
        <f t="shared" si="3"/>
        <v>1.0657137184832242</v>
      </c>
      <c r="F34" s="42">
        <f t="shared" si="1"/>
        <v>1.0238627924391306</v>
      </c>
      <c r="G34" s="10">
        <f t="shared" si="0"/>
        <v>393.21675030390844</v>
      </c>
      <c r="H34" s="45"/>
      <c r="I34" s="2"/>
    </row>
    <row r="35" spans="1:9" x14ac:dyDescent="0.2">
      <c r="A35" s="15">
        <v>32660</v>
      </c>
      <c r="B35" s="48">
        <f t="shared" si="4"/>
        <v>2</v>
      </c>
      <c r="C35" s="2">
        <v>411.3</v>
      </c>
      <c r="D35" s="10">
        <f t="shared" si="2"/>
        <v>362.08749999999998</v>
      </c>
      <c r="E35" s="36">
        <f t="shared" si="3"/>
        <v>1.1359132806296821</v>
      </c>
      <c r="F35" s="42">
        <f t="shared" si="1"/>
        <v>1.1605038243255401</v>
      </c>
      <c r="G35" s="10">
        <f t="shared" si="0"/>
        <v>354.41503197030715</v>
      </c>
      <c r="H35" s="45"/>
      <c r="I35" s="2"/>
    </row>
    <row r="36" spans="1:9" x14ac:dyDescent="0.2">
      <c r="A36" s="15">
        <v>32752</v>
      </c>
      <c r="B36" s="48">
        <f t="shared" si="4"/>
        <v>3</v>
      </c>
      <c r="C36" s="2">
        <v>385.9</v>
      </c>
      <c r="D36" s="10">
        <f t="shared" si="2"/>
        <v>346.45000000000005</v>
      </c>
      <c r="E36" s="36">
        <f t="shared" si="3"/>
        <v>1.1138692452013275</v>
      </c>
      <c r="F36" s="42">
        <f t="shared" si="1"/>
        <v>1.1294974832150702</v>
      </c>
      <c r="G36" s="10">
        <f t="shared" si="0"/>
        <v>341.6563611116253</v>
      </c>
      <c r="H36" s="45"/>
      <c r="I36" s="2"/>
    </row>
    <row r="37" spans="1:9" x14ac:dyDescent="0.2">
      <c r="A37" s="15">
        <v>32843</v>
      </c>
      <c r="B37" s="48">
        <f t="shared" si="4"/>
        <v>4</v>
      </c>
      <c r="C37" s="2">
        <v>232.7</v>
      </c>
      <c r="D37" s="10">
        <f t="shared" si="2"/>
        <v>322.20000000000005</v>
      </c>
      <c r="E37" s="36">
        <f t="shared" si="3"/>
        <v>0.7222222222222221</v>
      </c>
      <c r="F37" s="42">
        <f t="shared" si="1"/>
        <v>0.68613590002025904</v>
      </c>
      <c r="G37" s="10">
        <f t="shared" si="0"/>
        <v>339.14564154583547</v>
      </c>
      <c r="H37" s="45"/>
      <c r="I37" s="2"/>
    </row>
    <row r="38" spans="1:9" x14ac:dyDescent="0.2">
      <c r="A38" s="15">
        <v>32933</v>
      </c>
      <c r="B38" s="48">
        <f t="shared" si="4"/>
        <v>1</v>
      </c>
      <c r="C38" s="2">
        <v>309.2</v>
      </c>
      <c r="D38" s="10">
        <f t="shared" si="2"/>
        <v>298.01249999999999</v>
      </c>
      <c r="E38" s="36">
        <f t="shared" si="3"/>
        <v>1.0375403716287068</v>
      </c>
      <c r="F38" s="42">
        <f t="shared" si="1"/>
        <v>1.0238627924391306</v>
      </c>
      <c r="G38" s="10">
        <f t="shared" si="0"/>
        <v>301.99358965218198</v>
      </c>
      <c r="H38" s="45"/>
      <c r="I38" s="2"/>
    </row>
    <row r="39" spans="1:9" x14ac:dyDescent="0.2">
      <c r="A39" s="15">
        <v>33025</v>
      </c>
      <c r="B39" s="48">
        <f t="shared" si="4"/>
        <v>2</v>
      </c>
      <c r="C39" s="2">
        <v>310.7</v>
      </c>
      <c r="D39" s="10">
        <f t="shared" si="2"/>
        <v>282.95</v>
      </c>
      <c r="E39" s="36">
        <f t="shared" si="3"/>
        <v>1.0980738646403958</v>
      </c>
      <c r="F39" s="42">
        <f t="shared" si="1"/>
        <v>1.1605038243255401</v>
      </c>
      <c r="G39" s="10">
        <f t="shared" si="0"/>
        <v>267.72854469529403</v>
      </c>
      <c r="H39" s="45"/>
      <c r="I39" s="2"/>
    </row>
    <row r="40" spans="1:9" x14ac:dyDescent="0.2">
      <c r="A40" s="15">
        <v>33117</v>
      </c>
      <c r="B40" s="48">
        <f t="shared" si="4"/>
        <v>3</v>
      </c>
      <c r="C40" s="2">
        <v>293</v>
      </c>
      <c r="D40" s="10">
        <f t="shared" si="2"/>
        <v>270.14999999999998</v>
      </c>
      <c r="E40" s="36">
        <f t="shared" si="3"/>
        <v>1.0845826392744773</v>
      </c>
      <c r="F40" s="42">
        <f t="shared" si="1"/>
        <v>1.1294974832150702</v>
      </c>
      <c r="G40" s="10">
        <f t="shared" si="0"/>
        <v>259.40739519488528</v>
      </c>
      <c r="H40" s="45"/>
      <c r="I40" s="2"/>
    </row>
    <row r="41" spans="1:9" x14ac:dyDescent="0.2">
      <c r="A41" s="15">
        <v>33208</v>
      </c>
      <c r="B41" s="48">
        <f t="shared" si="4"/>
        <v>4</v>
      </c>
      <c r="C41" s="2">
        <v>205.1</v>
      </c>
      <c r="D41" s="10">
        <f t="shared" si="2"/>
        <v>257.63749999999999</v>
      </c>
      <c r="E41" s="36">
        <f t="shared" si="3"/>
        <v>0.79607976323322494</v>
      </c>
      <c r="F41" s="42">
        <f t="shared" si="1"/>
        <v>0.68613590002025904</v>
      </c>
      <c r="G41" s="10">
        <f t="shared" si="0"/>
        <v>298.92037422024436</v>
      </c>
      <c r="H41" s="45"/>
      <c r="I41" s="2"/>
    </row>
    <row r="42" spans="1:9" x14ac:dyDescent="0.2">
      <c r="A42" s="15">
        <v>33298</v>
      </c>
      <c r="B42" s="48">
        <f t="shared" si="4"/>
        <v>1</v>
      </c>
      <c r="C42" s="2">
        <v>234.4</v>
      </c>
      <c r="D42" s="10">
        <f t="shared" si="2"/>
        <v>250.1875</v>
      </c>
      <c r="E42" s="36">
        <f t="shared" si="3"/>
        <v>0.93689732700474648</v>
      </c>
      <c r="F42" s="42">
        <f t="shared" si="1"/>
        <v>1.0238627924391306</v>
      </c>
      <c r="G42" s="10">
        <f t="shared" si="0"/>
        <v>228.93692566129192</v>
      </c>
      <c r="H42" s="45"/>
      <c r="I42" s="2"/>
    </row>
    <row r="43" spans="1:9" x14ac:dyDescent="0.2">
      <c r="A43" s="15">
        <v>33390</v>
      </c>
      <c r="B43" s="48">
        <f t="shared" si="4"/>
        <v>2</v>
      </c>
      <c r="C43" s="2">
        <v>285.39999999999998</v>
      </c>
      <c r="D43" s="10">
        <f t="shared" si="2"/>
        <v>244.41249999999999</v>
      </c>
      <c r="E43" s="36">
        <f t="shared" si="3"/>
        <v>1.1676980514499053</v>
      </c>
      <c r="F43" s="42">
        <f t="shared" si="1"/>
        <v>1.1605038243255401</v>
      </c>
      <c r="G43" s="10">
        <f t="shared" si="0"/>
        <v>245.92766867086226</v>
      </c>
      <c r="H43" s="45"/>
      <c r="I43" s="2"/>
    </row>
    <row r="44" spans="1:9" x14ac:dyDescent="0.2">
      <c r="A44" s="15">
        <v>33482</v>
      </c>
      <c r="B44" s="48">
        <f t="shared" si="4"/>
        <v>3</v>
      </c>
      <c r="C44" s="2">
        <v>258.7</v>
      </c>
      <c r="D44" s="10">
        <f t="shared" si="2"/>
        <v>246.58750000000001</v>
      </c>
      <c r="E44" s="36">
        <f t="shared" si="3"/>
        <v>1.0491204947533836</v>
      </c>
      <c r="F44" s="42">
        <f t="shared" si="1"/>
        <v>1.1294974832150702</v>
      </c>
      <c r="G44" s="10">
        <f t="shared" si="0"/>
        <v>229.03990831712224</v>
      </c>
      <c r="H44" s="45"/>
      <c r="I44" s="2"/>
    </row>
    <row r="45" spans="1:9" x14ac:dyDescent="0.2">
      <c r="A45" s="15">
        <v>33573</v>
      </c>
      <c r="B45" s="48">
        <f t="shared" si="4"/>
        <v>4</v>
      </c>
      <c r="C45" s="2">
        <v>193.2</v>
      </c>
      <c r="D45" s="10">
        <f t="shared" si="2"/>
        <v>251.13749999999999</v>
      </c>
      <c r="E45" s="36">
        <f t="shared" si="3"/>
        <v>0.76929968642675828</v>
      </c>
      <c r="F45" s="42">
        <f t="shared" si="1"/>
        <v>0.68613590002025904</v>
      </c>
      <c r="G45" s="10">
        <f t="shared" si="0"/>
        <v>281.576871279138</v>
      </c>
      <c r="H45" s="45"/>
      <c r="I45" s="2"/>
    </row>
    <row r="46" spans="1:9" x14ac:dyDescent="0.2">
      <c r="A46" s="15">
        <v>33664</v>
      </c>
      <c r="B46" s="48">
        <f t="shared" si="4"/>
        <v>1</v>
      </c>
      <c r="C46" s="2">
        <v>263.7</v>
      </c>
      <c r="D46" s="10">
        <f t="shared" si="2"/>
        <v>259.08749999999998</v>
      </c>
      <c r="E46" s="36">
        <f t="shared" si="3"/>
        <v>1.017802865827182</v>
      </c>
      <c r="F46" s="42">
        <f t="shared" si="1"/>
        <v>1.0238627924391306</v>
      </c>
      <c r="G46" s="10">
        <f t="shared" si="0"/>
        <v>257.55404136895339</v>
      </c>
      <c r="H46" s="45"/>
      <c r="I46" s="2"/>
    </row>
    <row r="47" spans="1:9" x14ac:dyDescent="0.2">
      <c r="A47" s="15">
        <v>33756</v>
      </c>
      <c r="B47" s="48">
        <f t="shared" si="4"/>
        <v>2</v>
      </c>
      <c r="C47" s="2">
        <v>292.5</v>
      </c>
      <c r="D47" s="10">
        <f t="shared" si="2"/>
        <v>264.28750000000002</v>
      </c>
      <c r="E47" s="36">
        <f t="shared" si="3"/>
        <v>1.1067492787210895</v>
      </c>
      <c r="F47" s="42">
        <f t="shared" si="1"/>
        <v>1.1605038243255401</v>
      </c>
      <c r="G47" s="10">
        <f t="shared" si="0"/>
        <v>252.04570107297553</v>
      </c>
      <c r="H47" s="45"/>
      <c r="I47" s="2"/>
    </row>
    <row r="48" spans="1:9" x14ac:dyDescent="0.2">
      <c r="A48" s="15">
        <v>33848</v>
      </c>
      <c r="B48" s="48">
        <f t="shared" si="4"/>
        <v>3</v>
      </c>
      <c r="C48" s="2">
        <v>315.2</v>
      </c>
      <c r="D48" s="10">
        <f t="shared" si="2"/>
        <v>263.77499999999998</v>
      </c>
      <c r="E48" s="36">
        <f t="shared" si="3"/>
        <v>1.1949578239029477</v>
      </c>
      <c r="F48" s="42">
        <f t="shared" si="1"/>
        <v>1.1294974832150702</v>
      </c>
      <c r="G48" s="10">
        <f t="shared" si="0"/>
        <v>279.06215346562402</v>
      </c>
      <c r="H48" s="45"/>
      <c r="I48" s="2"/>
    </row>
    <row r="49" spans="1:38" x14ac:dyDescent="0.2">
      <c r="A49" s="15">
        <v>33939</v>
      </c>
      <c r="B49" s="48">
        <f t="shared" si="4"/>
        <v>4</v>
      </c>
      <c r="C49" s="2">
        <v>178.3</v>
      </c>
      <c r="D49" s="10">
        <f t="shared" si="2"/>
        <v>265.48750000000001</v>
      </c>
      <c r="E49" s="36">
        <f t="shared" si="3"/>
        <v>0.67159470784876873</v>
      </c>
      <c r="F49" s="42">
        <f t="shared" si="1"/>
        <v>0.68613590002025904</v>
      </c>
      <c r="G49" s="10">
        <f t="shared" si="0"/>
        <v>259.86105667220659</v>
      </c>
      <c r="H49" s="45"/>
      <c r="I49" s="2"/>
    </row>
    <row r="50" spans="1:38" x14ac:dyDescent="0.2">
      <c r="A50" s="15">
        <v>34029</v>
      </c>
      <c r="B50" s="48">
        <f t="shared" si="4"/>
        <v>1</v>
      </c>
      <c r="C50" s="2">
        <v>274.5</v>
      </c>
      <c r="D50" s="10">
        <f t="shared" si="2"/>
        <v>265.42500000000001</v>
      </c>
      <c r="E50" s="36">
        <f t="shared" si="3"/>
        <v>1.0341904492794574</v>
      </c>
      <c r="F50" s="42">
        <f t="shared" si="1"/>
        <v>1.0238627924391306</v>
      </c>
      <c r="G50" s="10">
        <f t="shared" si="0"/>
        <v>268.10232975266479</v>
      </c>
      <c r="H50" s="45"/>
      <c r="I50" s="2"/>
    </row>
    <row r="51" spans="1:38" x14ac:dyDescent="0.2">
      <c r="A51" s="15">
        <v>34121</v>
      </c>
      <c r="B51" s="48">
        <f t="shared" si="4"/>
        <v>2</v>
      </c>
      <c r="C51" s="2">
        <v>295.39999999999998</v>
      </c>
      <c r="D51" s="30"/>
      <c r="E51" s="3"/>
      <c r="F51" s="42">
        <f t="shared" si="1"/>
        <v>1.1605038243255401</v>
      </c>
      <c r="G51" s="10">
        <f t="shared" si="0"/>
        <v>254.54461571609221</v>
      </c>
      <c r="H51" s="53"/>
      <c r="I51" s="2"/>
    </row>
    <row r="52" spans="1:38" x14ac:dyDescent="0.2">
      <c r="A52" s="16">
        <v>34213</v>
      </c>
      <c r="B52" s="49">
        <f t="shared" si="4"/>
        <v>3</v>
      </c>
      <c r="C52" s="13">
        <v>311.8</v>
      </c>
      <c r="D52" s="13"/>
      <c r="E52" s="14"/>
      <c r="F52" s="42">
        <f t="shared" si="1"/>
        <v>1.1294974832150702</v>
      </c>
      <c r="G52" s="44">
        <f t="shared" si="0"/>
        <v>276.0519652619974</v>
      </c>
      <c r="H52" s="13"/>
      <c r="I52" s="13"/>
    </row>
    <row r="53" spans="1:38" x14ac:dyDescent="0.2">
      <c r="A53" s="15"/>
      <c r="B53" s="15"/>
      <c r="F53" s="3"/>
      <c r="G53" s="31"/>
      <c r="H53" s="10"/>
      <c r="I53" s="10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x14ac:dyDescent="0.2">
      <c r="A54" s="15"/>
      <c r="B54" s="15"/>
      <c r="F54" s="3"/>
      <c r="G54" s="31"/>
      <c r="H54" s="10"/>
      <c r="I54" s="10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x14ac:dyDescent="0.2">
      <c r="A55" s="15"/>
      <c r="B55" s="15"/>
      <c r="F55" s="3"/>
      <c r="G55" s="31"/>
      <c r="H55" s="10"/>
      <c r="I55" s="10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x14ac:dyDescent="0.2">
      <c r="A56" s="15"/>
      <c r="B56" s="15"/>
      <c r="F56" s="3"/>
      <c r="G56" s="31"/>
      <c r="H56" s="10"/>
      <c r="I56" s="10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x14ac:dyDescent="0.2">
      <c r="A57" s="15"/>
      <c r="B57" s="15"/>
      <c r="F57" s="3"/>
      <c r="G57" s="31"/>
      <c r="H57" s="10"/>
      <c r="I57" s="1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x14ac:dyDescent="0.2">
      <c r="A58" s="15"/>
      <c r="B58" s="15"/>
      <c r="F58" s="3"/>
      <c r="G58" s="31"/>
      <c r="H58" s="10"/>
      <c r="I58" s="10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x14ac:dyDescent="0.2">
      <c r="A59" s="15"/>
      <c r="B59" s="15"/>
      <c r="F59" s="3"/>
      <c r="G59" s="31"/>
      <c r="H59" s="10"/>
      <c r="I59" s="10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x14ac:dyDescent="0.2">
      <c r="A60" s="15"/>
      <c r="B60" s="15"/>
      <c r="F60" s="3"/>
      <c r="G60" s="31"/>
      <c r="H60" s="10"/>
      <c r="I60" s="10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x14ac:dyDescent="0.2"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x14ac:dyDescent="0.2"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</sheetData>
  <phoneticPr fontId="0" type="noConversion"/>
  <hyperlinks>
    <hyperlink ref="A3" r:id="rId1"/>
  </hyperlinks>
  <printOptions headings="1" gridLines="1" gridLinesSet="0"/>
  <pageMargins left="0.75" right="0.75" top="1" bottom="1" header="0.5" footer="0.5"/>
  <pageSetup scale="92" orientation="portrait" horizontalDpi="4294967292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H9" sqref="H9"/>
    </sheetView>
  </sheetViews>
  <sheetFormatPr defaultRowHeight="12.75" x14ac:dyDescent="0.2"/>
  <cols>
    <col min="1" max="1" width="9.140625" customWidth="1"/>
    <col min="2" max="2" width="7.85546875" bestFit="1" customWidth="1"/>
    <col min="3" max="3" width="12.7109375" customWidth="1"/>
    <col min="4" max="4" width="13.140625" bestFit="1" customWidth="1"/>
    <col min="5" max="5" width="12.7109375" bestFit="1" customWidth="1"/>
    <col min="6" max="6" width="9.42578125" bestFit="1" customWidth="1"/>
    <col min="7" max="7" width="13.85546875" bestFit="1" customWidth="1"/>
    <col min="8" max="8" width="11.7109375" bestFit="1" customWidth="1"/>
    <col min="9" max="9" width="12" hidden="1" customWidth="1"/>
  </cols>
  <sheetData>
    <row r="1" spans="1:18" x14ac:dyDescent="0.2">
      <c r="A1" s="1" t="s">
        <v>0</v>
      </c>
      <c r="B1" s="1"/>
      <c r="C1" s="1"/>
      <c r="D1" s="1"/>
      <c r="G1" s="25" t="s">
        <v>23</v>
      </c>
      <c r="H1" s="25" t="s">
        <v>24</v>
      </c>
      <c r="I1" s="25"/>
      <c r="L1" s="22" t="s">
        <v>1</v>
      </c>
      <c r="M1" s="23">
        <f>CORREL($J$15:$J$51,$J$16:$J$52)</f>
        <v>-5.4909907258917617E-2</v>
      </c>
      <c r="N1" s="46" t="s">
        <v>31</v>
      </c>
      <c r="R1" t="str">
        <f>"LES forecast (alpha="&amp;ROUND(Alpha,3)&amp;", RMSE="&amp;ROUND(J9,1)&amp;", lag-1 autocorrelation="&amp;ROUND(M1,2)&amp;")"</f>
        <v>LES forecast (alpha=0.471, RMSE=27.4, lag-1 autocorrelation=-0.05)</v>
      </c>
    </row>
    <row r="2" spans="1:18" x14ac:dyDescent="0.2">
      <c r="A2" s="1" t="s">
        <v>2</v>
      </c>
      <c r="B2" s="1"/>
      <c r="C2" s="1"/>
      <c r="D2" s="1"/>
      <c r="F2" s="32" t="s">
        <v>30</v>
      </c>
      <c r="G2" s="25" t="s">
        <v>25</v>
      </c>
      <c r="H2" s="25" t="s">
        <v>25</v>
      </c>
      <c r="I2" s="25"/>
      <c r="L2" s="22" t="s">
        <v>3</v>
      </c>
      <c r="M2" s="23">
        <f>CORREL($J$15:$J$50,$J$17:$J$52)</f>
        <v>7.0532578036331603E-2</v>
      </c>
      <c r="N2" s="46" t="s">
        <v>32</v>
      </c>
    </row>
    <row r="3" spans="1:18" x14ac:dyDescent="0.2">
      <c r="A3" s="1" t="s">
        <v>4</v>
      </c>
      <c r="B3" s="1"/>
      <c r="C3" s="1"/>
      <c r="D3" s="1"/>
      <c r="F3" s="33">
        <v>1</v>
      </c>
      <c r="G3" s="37">
        <f>AVERAGEIF($B$13:$B$52,"="&amp;F3,$E$13:$E$52)</f>
        <v>1.0222873541767239</v>
      </c>
      <c r="H3" s="38">
        <f>G3*4/$G$7</f>
        <v>1.0238627924391306</v>
      </c>
      <c r="I3" s="26"/>
      <c r="L3" s="22" t="s">
        <v>5</v>
      </c>
      <c r="M3" s="23">
        <f>CORREL($J$15:$J$49,$J$18:$J$52)</f>
        <v>3.9811551658876461E-2</v>
      </c>
      <c r="N3" s="46" t="s">
        <v>33</v>
      </c>
    </row>
    <row r="4" spans="1:18" x14ac:dyDescent="0.2">
      <c r="A4" s="1" t="s">
        <v>6</v>
      </c>
      <c r="B4" s="1"/>
      <c r="F4" s="33">
        <v>2</v>
      </c>
      <c r="G4" s="37">
        <f>AVERAGEIF($B$13:$B$52,"="&amp;F4,$E$13:$E$52)</f>
        <v>1.1587181337603463</v>
      </c>
      <c r="H4" s="39">
        <f>G4*4/$G$7</f>
        <v>1.1605038243255401</v>
      </c>
      <c r="I4" s="27"/>
      <c r="L4" s="22" t="s">
        <v>7</v>
      </c>
      <c r="M4" s="23">
        <f>CORREL($J$15:$J$48,$J$19:$J$52)</f>
        <v>0.35325368394158274</v>
      </c>
      <c r="N4" s="46" t="s">
        <v>34</v>
      </c>
    </row>
    <row r="5" spans="1:18" x14ac:dyDescent="0.2">
      <c r="F5" s="33">
        <v>3</v>
      </c>
      <c r="G5" s="37">
        <f>AVERAGEIF($B$13:$B$52,"="&amp;F5,$E$13:$E$52)</f>
        <v>1.1277595027302927</v>
      </c>
      <c r="H5" s="39">
        <f>G5*4/$G$7</f>
        <v>1.1294974832150702</v>
      </c>
      <c r="I5" s="27"/>
      <c r="L5" s="22" t="s">
        <v>8</v>
      </c>
      <c r="M5" s="23">
        <f>CORREL($J$15:$J$47,$J$20:$J$52)</f>
        <v>-1.5509757132499786E-2</v>
      </c>
      <c r="N5" s="46" t="s">
        <v>35</v>
      </c>
    </row>
    <row r="6" spans="1:18" x14ac:dyDescent="0.2">
      <c r="F6" s="33">
        <v>4</v>
      </c>
      <c r="G6" s="37">
        <f>AVERAGEIF($B$13:$B$52,"="&amp;F6,$E$13:$E$52)</f>
        <v>0.68508012891685999</v>
      </c>
      <c r="H6" s="40">
        <f>G6*4/$G$7</f>
        <v>0.68613590002025904</v>
      </c>
      <c r="I6" s="34"/>
    </row>
    <row r="7" spans="1:18" x14ac:dyDescent="0.2">
      <c r="G7" s="41">
        <f>SUM(G3:G6)</f>
        <v>3.9938451195842228</v>
      </c>
      <c r="H7" s="39">
        <f>SUM(H3:H6)</f>
        <v>3.9999999999999996</v>
      </c>
      <c r="I7" s="27"/>
    </row>
    <row r="8" spans="1:18" x14ac:dyDescent="0.2">
      <c r="H8" s="12" t="s">
        <v>9</v>
      </c>
      <c r="I8" s="12"/>
      <c r="J8" s="11" t="s">
        <v>29</v>
      </c>
    </row>
    <row r="9" spans="1:18" x14ac:dyDescent="0.2">
      <c r="H9" s="47">
        <v>0.47115407116755931</v>
      </c>
      <c r="I9" s="9"/>
      <c r="J9" s="20">
        <f>SQRT(VAR(J15:J52)+AVERAGE(J15:J52)^2)</f>
        <v>27.421356214792404</v>
      </c>
      <c r="M9" s="21"/>
    </row>
    <row r="10" spans="1:18" x14ac:dyDescent="0.2">
      <c r="J10" s="9"/>
    </row>
    <row r="11" spans="1:18" x14ac:dyDescent="0.2">
      <c r="A11" s="29" t="s">
        <v>10</v>
      </c>
      <c r="B11" s="29" t="s">
        <v>30</v>
      </c>
      <c r="C11" s="6" t="s">
        <v>11</v>
      </c>
      <c r="D11" s="5" t="s">
        <v>26</v>
      </c>
      <c r="E11" s="5" t="s">
        <v>12</v>
      </c>
      <c r="F11" s="5" t="s">
        <v>13</v>
      </c>
      <c r="G11" s="5" t="s">
        <v>14</v>
      </c>
      <c r="H11" s="6" t="s">
        <v>15</v>
      </c>
      <c r="I11" s="6"/>
      <c r="J11" s="6" t="s">
        <v>15</v>
      </c>
      <c r="K11" s="17" t="s">
        <v>16</v>
      </c>
    </row>
    <row r="12" spans="1:18" x14ac:dyDescent="0.2">
      <c r="C12" s="6" t="s">
        <v>17</v>
      </c>
      <c r="D12" s="5" t="s">
        <v>27</v>
      </c>
      <c r="E12" s="5" t="s">
        <v>28</v>
      </c>
      <c r="F12" s="5" t="s">
        <v>18</v>
      </c>
      <c r="G12" s="5" t="s">
        <v>19</v>
      </c>
      <c r="H12" s="6" t="s">
        <v>20</v>
      </c>
      <c r="I12" s="6"/>
      <c r="J12" s="6" t="s">
        <v>21</v>
      </c>
      <c r="K12" s="6" t="s">
        <v>20</v>
      </c>
    </row>
    <row r="13" spans="1:18" x14ac:dyDescent="0.2">
      <c r="A13" s="15">
        <v>30651</v>
      </c>
      <c r="B13" s="48">
        <v>4</v>
      </c>
      <c r="C13" s="8">
        <v>147.6</v>
      </c>
      <c r="D13" s="2"/>
      <c r="E13" s="36"/>
      <c r="F13" s="42">
        <f>VLOOKUP(B13,$F$3:$H$6,3)</f>
        <v>0.68613590002025904</v>
      </c>
      <c r="G13" s="8">
        <f t="shared" ref="G13:G52" si="0">C13/F13</f>
        <v>215.11773395859612</v>
      </c>
      <c r="H13" s="10">
        <f>G13</f>
        <v>215.11773395859612</v>
      </c>
      <c r="I13" s="10"/>
      <c r="J13" s="18">
        <f>G13-H13</f>
        <v>0</v>
      </c>
      <c r="K13" s="19">
        <f>H13*F13</f>
        <v>147.6</v>
      </c>
    </row>
    <row r="14" spans="1:18" x14ac:dyDescent="0.2">
      <c r="A14" s="15">
        <v>30742</v>
      </c>
      <c r="B14" s="48">
        <v>1</v>
      </c>
      <c r="C14" s="7">
        <v>251.8</v>
      </c>
      <c r="D14" s="2"/>
      <c r="E14" s="36"/>
      <c r="F14" s="42">
        <f t="shared" ref="F14:F52" si="1">VLOOKUP(B14,$F$3:$H$6,3)</f>
        <v>1.0238627924391306</v>
      </c>
      <c r="G14" s="10">
        <f t="shared" si="0"/>
        <v>245.93139027949363</v>
      </c>
      <c r="H14" s="10">
        <f>G13</f>
        <v>215.11773395859612</v>
      </c>
      <c r="I14" s="10"/>
      <c r="J14" s="2">
        <f t="shared" ref="J14:J29" si="2">G14-H14</f>
        <v>30.813656320897508</v>
      </c>
      <c r="K14" s="2">
        <f t="shared" ref="K14:K29" si="3">H14*F14</f>
        <v>220.2510437940262</v>
      </c>
    </row>
    <row r="15" spans="1:18" x14ac:dyDescent="0.2">
      <c r="A15" s="15">
        <v>30834</v>
      </c>
      <c r="B15" s="48">
        <v>2</v>
      </c>
      <c r="C15" s="7">
        <v>273.10000000000002</v>
      </c>
      <c r="D15" s="18">
        <f t="shared" ref="D15:D31" si="4">(AVERAGE(C13:C16)+AVERAGE(C14:C17))/2</f>
        <v>229.36250000000001</v>
      </c>
      <c r="E15" s="35">
        <f>C15/D15</f>
        <v>1.1906915908223883</v>
      </c>
      <c r="F15" s="42">
        <f t="shared" si="1"/>
        <v>1.1605038243255401</v>
      </c>
      <c r="G15" s="10">
        <f t="shared" si="0"/>
        <v>235.32882380522949</v>
      </c>
      <c r="H15" s="24">
        <f t="shared" ref="H15:H31" si="5">2*G14-G13-2*(1-Alpha)*J14+((1-Alpha)^2)*J13</f>
        <v>244.15369320489381</v>
      </c>
      <c r="I15" s="24"/>
      <c r="J15" s="2">
        <f t="shared" si="2"/>
        <v>-8.8248693996643226</v>
      </c>
      <c r="K15" s="2">
        <f t="shared" si="3"/>
        <v>283.34129468748392</v>
      </c>
    </row>
    <row r="16" spans="1:18" x14ac:dyDescent="0.2">
      <c r="A16" s="15">
        <v>30926</v>
      </c>
      <c r="B16" s="48">
        <v>3</v>
      </c>
      <c r="C16" s="7">
        <v>249.1</v>
      </c>
      <c r="D16" s="10">
        <f t="shared" si="4"/>
        <v>224.50000000000003</v>
      </c>
      <c r="E16" s="36">
        <f t="shared" ref="E16:E31" si="6">C16/D16</f>
        <v>1.1095768374164809</v>
      </c>
      <c r="F16" s="42">
        <f t="shared" si="1"/>
        <v>1.1294974832150702</v>
      </c>
      <c r="G16" s="10">
        <f t="shared" si="0"/>
        <v>220.54055338923521</v>
      </c>
      <c r="H16" s="10">
        <f t="shared" si="5"/>
        <v>242.67815211912031</v>
      </c>
      <c r="I16" s="10"/>
      <c r="J16" s="2">
        <f t="shared" si="2"/>
        <v>-22.137598729885099</v>
      </c>
      <c r="K16" s="2">
        <f t="shared" si="3"/>
        <v>274.10436204983034</v>
      </c>
    </row>
    <row r="17" spans="1:11" x14ac:dyDescent="0.2">
      <c r="A17" s="15">
        <v>31017</v>
      </c>
      <c r="B17" s="48">
        <f>B13</f>
        <v>4</v>
      </c>
      <c r="C17" s="8">
        <v>139.30000000000001</v>
      </c>
      <c r="D17" s="10">
        <f t="shared" si="4"/>
        <v>219.0625</v>
      </c>
      <c r="E17" s="36">
        <f t="shared" si="6"/>
        <v>0.6358915834522112</v>
      </c>
      <c r="F17" s="42">
        <f t="shared" si="1"/>
        <v>0.68613590002025904</v>
      </c>
      <c r="G17" s="10">
        <f t="shared" si="0"/>
        <v>203.02100501647996</v>
      </c>
      <c r="H17" s="2">
        <f t="shared" si="5"/>
        <v>226.6989189290293</v>
      </c>
      <c r="I17" s="2"/>
      <c r="J17" s="2">
        <f t="shared" si="2"/>
        <v>-23.677913912549343</v>
      </c>
      <c r="K17" s="2">
        <f t="shared" si="3"/>
        <v>155.54626677298927</v>
      </c>
    </row>
    <row r="18" spans="1:11" x14ac:dyDescent="0.2">
      <c r="A18" s="15">
        <v>31107</v>
      </c>
      <c r="B18" s="48">
        <f t="shared" ref="B18:B52" si="7">B14</f>
        <v>1</v>
      </c>
      <c r="C18" s="2">
        <v>221.2</v>
      </c>
      <c r="D18" s="10">
        <f t="shared" si="4"/>
        <v>218.75</v>
      </c>
      <c r="E18" s="36">
        <f t="shared" si="6"/>
        <v>1.0111999999999999</v>
      </c>
      <c r="F18" s="42">
        <f t="shared" si="1"/>
        <v>1.0238627924391306</v>
      </c>
      <c r="G18" s="10">
        <f t="shared" si="0"/>
        <v>216.0445731923113</v>
      </c>
      <c r="H18" s="2">
        <f t="shared" si="5"/>
        <v>204.35399369394065</v>
      </c>
      <c r="I18" s="2"/>
      <c r="J18" s="2">
        <f t="shared" si="2"/>
        <v>11.690579498370653</v>
      </c>
      <c r="K18" s="2">
        <f t="shared" si="3"/>
        <v>209.23045062956655</v>
      </c>
    </row>
    <row r="19" spans="1:11" x14ac:dyDescent="0.2">
      <c r="A19" s="15">
        <v>31199</v>
      </c>
      <c r="B19" s="48">
        <f t="shared" si="7"/>
        <v>2</v>
      </c>
      <c r="C19" s="2">
        <v>260.2</v>
      </c>
      <c r="D19" s="10">
        <f t="shared" si="4"/>
        <v>220.2</v>
      </c>
      <c r="E19" s="36">
        <f t="shared" si="6"/>
        <v>1.181653042688465</v>
      </c>
      <c r="F19" s="42">
        <f t="shared" si="1"/>
        <v>1.1605038243255401</v>
      </c>
      <c r="G19" s="10">
        <f t="shared" si="0"/>
        <v>224.21296211688284</v>
      </c>
      <c r="H19" s="2">
        <f t="shared" si="5"/>
        <v>210.08091862477045</v>
      </c>
      <c r="I19" s="2"/>
      <c r="J19" s="2">
        <f t="shared" si="2"/>
        <v>14.132043492112388</v>
      </c>
      <c r="K19" s="2">
        <f t="shared" si="3"/>
        <v>243.79970948186869</v>
      </c>
    </row>
    <row r="20" spans="1:11" x14ac:dyDescent="0.2">
      <c r="A20" s="15">
        <v>31291</v>
      </c>
      <c r="B20" s="48">
        <f t="shared" si="7"/>
        <v>3</v>
      </c>
      <c r="C20" s="2">
        <v>259.5</v>
      </c>
      <c r="D20" s="10">
        <f t="shared" si="4"/>
        <v>223.38749999999999</v>
      </c>
      <c r="E20" s="36">
        <f t="shared" si="6"/>
        <v>1.1616585529629009</v>
      </c>
      <c r="F20" s="42">
        <f t="shared" si="1"/>
        <v>1.1294974832150702</v>
      </c>
      <c r="G20" s="10">
        <f t="shared" si="0"/>
        <v>229.74818789444618</v>
      </c>
      <c r="H20" s="2">
        <f t="shared" si="5"/>
        <v>220.70360179285049</v>
      </c>
      <c r="I20" s="2"/>
      <c r="J20" s="2">
        <f t="shared" si="2"/>
        <v>9.0445861015956837</v>
      </c>
      <c r="K20" s="2">
        <f t="shared" si="3"/>
        <v>249.28416276152566</v>
      </c>
    </row>
    <row r="21" spans="1:11" x14ac:dyDescent="0.2">
      <c r="A21" s="15">
        <v>31382</v>
      </c>
      <c r="B21" s="48">
        <f t="shared" si="7"/>
        <v>4</v>
      </c>
      <c r="C21" s="2">
        <v>140.5</v>
      </c>
      <c r="D21" s="10">
        <f t="shared" si="4"/>
        <v>231.25</v>
      </c>
      <c r="E21" s="36">
        <f t="shared" si="6"/>
        <v>0.60756756756756758</v>
      </c>
      <c r="F21" s="42">
        <f t="shared" si="1"/>
        <v>0.68613590002025904</v>
      </c>
      <c r="G21" s="10">
        <f t="shared" si="0"/>
        <v>204.76992968281002</v>
      </c>
      <c r="H21" s="2">
        <f t="shared" si="5"/>
        <v>229.669450488558</v>
      </c>
      <c r="I21" s="2"/>
      <c r="J21" s="2">
        <f t="shared" si="2"/>
        <v>-24.899520805747983</v>
      </c>
      <c r="K21" s="2">
        <f t="shared" si="3"/>
        <v>157.58445511812508</v>
      </c>
    </row>
    <row r="22" spans="1:11" x14ac:dyDescent="0.2">
      <c r="A22" s="15">
        <v>31472</v>
      </c>
      <c r="B22" s="48">
        <f t="shared" si="7"/>
        <v>1</v>
      </c>
      <c r="C22" s="2">
        <v>245.5</v>
      </c>
      <c r="D22" s="10">
        <f t="shared" si="4"/>
        <v>239.51249999999999</v>
      </c>
      <c r="E22" s="36">
        <f t="shared" si="6"/>
        <v>1.0249986952664267</v>
      </c>
      <c r="F22" s="42">
        <f t="shared" si="1"/>
        <v>1.0238627924391306</v>
      </c>
      <c r="G22" s="10">
        <f t="shared" si="0"/>
        <v>239.77822205566198</v>
      </c>
      <c r="H22" s="2">
        <f t="shared" si="5"/>
        <v>208.65726378760982</v>
      </c>
      <c r="I22" s="2"/>
      <c r="J22" s="2">
        <f t="shared" si="2"/>
        <v>31.120958268052163</v>
      </c>
      <c r="K22" s="2">
        <f t="shared" si="3"/>
        <v>213.63640876429048</v>
      </c>
    </row>
    <row r="23" spans="1:11" x14ac:dyDescent="0.2">
      <c r="A23" s="15">
        <v>31564</v>
      </c>
      <c r="B23" s="48">
        <f t="shared" si="7"/>
        <v>2</v>
      </c>
      <c r="C23" s="2">
        <v>298.8</v>
      </c>
      <c r="D23" s="10">
        <f t="shared" si="4"/>
        <v>246.48749999999998</v>
      </c>
      <c r="E23" s="36">
        <f t="shared" si="6"/>
        <v>1.2122318575992699</v>
      </c>
      <c r="F23" s="42">
        <f t="shared" si="1"/>
        <v>1.1605038243255401</v>
      </c>
      <c r="G23" s="10">
        <f t="shared" si="0"/>
        <v>257.47437771147042</v>
      </c>
      <c r="H23" s="2">
        <f t="shared" si="5"/>
        <v>234.90628167634259</v>
      </c>
      <c r="I23" s="2"/>
      <c r="J23" s="2">
        <f t="shared" si="2"/>
        <v>22.568096035127837</v>
      </c>
      <c r="K23" s="2">
        <f t="shared" si="3"/>
        <v>272.60963824348812</v>
      </c>
    </row>
    <row r="24" spans="1:11" x14ac:dyDescent="0.2">
      <c r="A24" s="15">
        <v>31656</v>
      </c>
      <c r="B24" s="48">
        <f t="shared" si="7"/>
        <v>3</v>
      </c>
      <c r="C24" s="2">
        <v>287</v>
      </c>
      <c r="D24" s="10">
        <f t="shared" si="4"/>
        <v>259.66249999999997</v>
      </c>
      <c r="E24" s="36">
        <f t="shared" si="6"/>
        <v>1.105280893467482</v>
      </c>
      <c r="F24" s="42">
        <f t="shared" si="1"/>
        <v>1.1294974832150702</v>
      </c>
      <c r="G24" s="10">
        <f t="shared" si="0"/>
        <v>254.09529836495588</v>
      </c>
      <c r="H24" s="2">
        <f t="shared" si="5"/>
        <v>260.00428982612829</v>
      </c>
      <c r="I24" s="2"/>
      <c r="J24" s="2">
        <f t="shared" si="2"/>
        <v>-5.9089914611724055</v>
      </c>
      <c r="K24" s="2">
        <f t="shared" si="3"/>
        <v>293.67419098373358</v>
      </c>
    </row>
    <row r="25" spans="1:11" x14ac:dyDescent="0.2">
      <c r="A25" s="15">
        <v>31747</v>
      </c>
      <c r="B25" s="48">
        <f t="shared" si="7"/>
        <v>4</v>
      </c>
      <c r="C25" s="2">
        <v>168.8</v>
      </c>
      <c r="D25" s="10">
        <f t="shared" si="4"/>
        <v>281.13749999999999</v>
      </c>
      <c r="E25" s="36">
        <f t="shared" si="6"/>
        <v>0.60041794495576017</v>
      </c>
      <c r="F25" s="42">
        <f t="shared" si="1"/>
        <v>0.68613590002025904</v>
      </c>
      <c r="G25" s="10">
        <f t="shared" si="0"/>
        <v>246.01540306376037</v>
      </c>
      <c r="H25" s="2">
        <f t="shared" si="5"/>
        <v>263.27791150792638</v>
      </c>
      <c r="I25" s="2"/>
      <c r="J25" s="2">
        <f t="shared" si="2"/>
        <v>-17.262508444166002</v>
      </c>
      <c r="K25" s="2">
        <f t="shared" si="3"/>
        <v>180.64442676794519</v>
      </c>
    </row>
    <row r="26" spans="1:11" x14ac:dyDescent="0.2">
      <c r="A26" s="15">
        <v>31837</v>
      </c>
      <c r="B26" s="48">
        <f t="shared" si="7"/>
        <v>1</v>
      </c>
      <c r="C26" s="2">
        <v>322.60000000000002</v>
      </c>
      <c r="D26" s="10">
        <f t="shared" si="4"/>
        <v>307.63750000000005</v>
      </c>
      <c r="E26" s="36">
        <f t="shared" si="6"/>
        <v>1.0486367884279386</v>
      </c>
      <c r="F26" s="42">
        <f t="shared" si="1"/>
        <v>1.0238627924391306</v>
      </c>
      <c r="G26" s="10">
        <f t="shared" si="0"/>
        <v>315.08128079493508</v>
      </c>
      <c r="H26" s="2">
        <f t="shared" si="5"/>
        <v>254.54130737579331</v>
      </c>
      <c r="I26" s="2"/>
      <c r="J26" s="2">
        <f t="shared" si="2"/>
        <v>60.539973419141774</v>
      </c>
      <c r="K26" s="2">
        <f t="shared" si="3"/>
        <v>260.61537376088683</v>
      </c>
    </row>
    <row r="27" spans="1:11" x14ac:dyDescent="0.2">
      <c r="A27" s="15">
        <v>31929</v>
      </c>
      <c r="B27" s="48">
        <f t="shared" si="7"/>
        <v>2</v>
      </c>
      <c r="C27" s="2">
        <v>393.5</v>
      </c>
      <c r="D27" s="10">
        <f t="shared" si="4"/>
        <v>333.66250000000002</v>
      </c>
      <c r="E27" s="36">
        <f t="shared" si="6"/>
        <v>1.1793354062862922</v>
      </c>
      <c r="F27" s="42">
        <f t="shared" si="1"/>
        <v>1.1605038243255401</v>
      </c>
      <c r="G27" s="10">
        <f t="shared" si="0"/>
        <v>339.07686622979787</v>
      </c>
      <c r="H27" s="2">
        <f t="shared" si="5"/>
        <v>315.28657745694642</v>
      </c>
      <c r="I27" s="2"/>
      <c r="J27" s="2">
        <f t="shared" si="2"/>
        <v>23.790288772851454</v>
      </c>
      <c r="K27" s="2">
        <f t="shared" si="3"/>
        <v>365.89127889729696</v>
      </c>
    </row>
    <row r="28" spans="1:11" x14ac:dyDescent="0.2">
      <c r="A28" s="15">
        <v>32021</v>
      </c>
      <c r="B28" s="48">
        <f t="shared" si="7"/>
        <v>3</v>
      </c>
      <c r="C28" s="2">
        <v>404.3</v>
      </c>
      <c r="D28" s="10">
        <f t="shared" si="4"/>
        <v>354.83749999999998</v>
      </c>
      <c r="E28" s="36">
        <f t="shared" si="6"/>
        <v>1.1393947933913413</v>
      </c>
      <c r="F28" s="42">
        <f t="shared" si="1"/>
        <v>1.1294974832150702</v>
      </c>
      <c r="G28" s="10">
        <f t="shared" si="0"/>
        <v>357.94679139007548</v>
      </c>
      <c r="H28" s="2">
        <f t="shared" si="5"/>
        <v>354.84135661947556</v>
      </c>
      <c r="I28" s="2"/>
      <c r="J28" s="2">
        <f t="shared" si="2"/>
        <v>3.1054347705999135</v>
      </c>
      <c r="K28" s="2">
        <f t="shared" si="3"/>
        <v>400.79241924231883</v>
      </c>
    </row>
    <row r="29" spans="1:11" x14ac:dyDescent="0.2">
      <c r="A29" s="15">
        <v>32112</v>
      </c>
      <c r="B29" s="48">
        <f t="shared" si="7"/>
        <v>4</v>
      </c>
      <c r="C29" s="2">
        <v>259.7</v>
      </c>
      <c r="D29" s="10">
        <f t="shared" si="4"/>
        <v>373.53749999999997</v>
      </c>
      <c r="E29" s="36">
        <f t="shared" si="6"/>
        <v>0.69524478800655898</v>
      </c>
      <c r="F29" s="42">
        <f t="shared" si="1"/>
        <v>0.68613590002025904</v>
      </c>
      <c r="G29" s="10">
        <f t="shared" si="0"/>
        <v>378.49644653826164</v>
      </c>
      <c r="H29" s="2">
        <f t="shared" si="5"/>
        <v>380.18574425356906</v>
      </c>
      <c r="I29" s="2"/>
      <c r="J29" s="2">
        <f t="shared" si="2"/>
        <v>-1.6892977153074185</v>
      </c>
      <c r="K29" s="2">
        <f t="shared" si="3"/>
        <v>260.85908780829465</v>
      </c>
    </row>
    <row r="30" spans="1:11" x14ac:dyDescent="0.2">
      <c r="A30" s="15">
        <v>32203</v>
      </c>
      <c r="B30" s="48">
        <f t="shared" si="7"/>
        <v>1</v>
      </c>
      <c r="C30" s="2">
        <v>401.1</v>
      </c>
      <c r="D30" s="10">
        <f t="shared" si="4"/>
        <v>391.85</v>
      </c>
      <c r="E30" s="36">
        <f t="shared" si="6"/>
        <v>1.0236059716728341</v>
      </c>
      <c r="F30" s="42">
        <f t="shared" si="1"/>
        <v>1.0238627924391306</v>
      </c>
      <c r="G30" s="10">
        <f t="shared" si="0"/>
        <v>391.75171025061519</v>
      </c>
      <c r="H30" s="2">
        <f t="shared" si="5"/>
        <v>401.70137996193375</v>
      </c>
      <c r="I30" s="2"/>
      <c r="J30" s="2">
        <f t="shared" ref="J30:J45" si="8">G30-H30</f>
        <v>-9.9496697113185633</v>
      </c>
      <c r="K30" s="2">
        <f t="shared" ref="K30:K45" si="9">H30*F30</f>
        <v>411.28709661447772</v>
      </c>
    </row>
    <row r="31" spans="1:11" x14ac:dyDescent="0.2">
      <c r="A31" s="15">
        <v>32295</v>
      </c>
      <c r="B31" s="48">
        <f t="shared" si="7"/>
        <v>2</v>
      </c>
      <c r="C31" s="2">
        <v>464.6</v>
      </c>
      <c r="D31" s="10">
        <f t="shared" si="4"/>
        <v>401.86250000000007</v>
      </c>
      <c r="E31" s="36">
        <f t="shared" si="6"/>
        <v>1.1561168310056298</v>
      </c>
      <c r="F31" s="42">
        <f t="shared" si="1"/>
        <v>1.1605038243255401</v>
      </c>
      <c r="G31" s="10">
        <f t="shared" si="0"/>
        <v>400.34335972138268</v>
      </c>
      <c r="H31" s="2">
        <f t="shared" si="5"/>
        <v>415.05819916888697</v>
      </c>
      <c r="I31" s="2"/>
      <c r="J31" s="2">
        <f t="shared" si="8"/>
        <v>-14.714839447504289</v>
      </c>
      <c r="K31" s="2">
        <f t="shared" si="9"/>
        <v>481.67662745316505</v>
      </c>
    </row>
    <row r="32" spans="1:11" x14ac:dyDescent="0.2">
      <c r="A32" s="15">
        <v>32387</v>
      </c>
      <c r="B32" s="48">
        <f t="shared" si="7"/>
        <v>3</v>
      </c>
      <c r="C32" s="2">
        <v>479.7</v>
      </c>
      <c r="D32" s="10">
        <f t="shared" ref="D32:D47" si="10">(AVERAGE(C30:C33)+AVERAGE(C31:C34))/2</f>
        <v>402.63749999999999</v>
      </c>
      <c r="E32" s="36">
        <f t="shared" ref="E32:E47" si="11">C32/D32</f>
        <v>1.1913942442022911</v>
      </c>
      <c r="F32" s="42">
        <f t="shared" si="1"/>
        <v>1.1294974832150702</v>
      </c>
      <c r="G32" s="10">
        <f t="shared" si="0"/>
        <v>424.70214155285481</v>
      </c>
      <c r="H32" s="2">
        <f t="shared" ref="H32:H47" si="12">2*G31-G30-2*(1-Alpha)*J31+((1-Alpha)^2)*J30</f>
        <v>421.71607117350038</v>
      </c>
      <c r="I32" s="2"/>
      <c r="J32" s="2">
        <f t="shared" si="8"/>
        <v>2.9860703793544303</v>
      </c>
      <c r="K32" s="2">
        <f t="shared" si="9"/>
        <v>476.32724102181606</v>
      </c>
    </row>
    <row r="33" spans="1:11" x14ac:dyDescent="0.2">
      <c r="A33" s="15">
        <v>32478</v>
      </c>
      <c r="B33" s="48">
        <f t="shared" si="7"/>
        <v>4</v>
      </c>
      <c r="C33" s="2">
        <v>264.39999999999998</v>
      </c>
      <c r="D33" s="10">
        <f t="shared" si="10"/>
        <v>396.16249999999991</v>
      </c>
      <c r="E33" s="36">
        <f t="shared" si="11"/>
        <v>0.66740289653866791</v>
      </c>
      <c r="F33" s="42">
        <f t="shared" si="1"/>
        <v>0.68613590002025904</v>
      </c>
      <c r="G33" s="10">
        <f t="shared" si="0"/>
        <v>385.3464014813876</v>
      </c>
      <c r="H33" s="2">
        <f t="shared" si="12"/>
        <v>441.78716394871947</v>
      </c>
      <c r="I33" s="2"/>
      <c r="J33" s="2">
        <f t="shared" si="8"/>
        <v>-56.440762467331865</v>
      </c>
      <c r="K33" s="2">
        <f t="shared" si="9"/>
        <v>303.12603335335234</v>
      </c>
    </row>
    <row r="34" spans="1:11" x14ac:dyDescent="0.2">
      <c r="A34" s="15">
        <v>32568</v>
      </c>
      <c r="B34" s="48">
        <f t="shared" si="7"/>
        <v>1</v>
      </c>
      <c r="C34" s="2">
        <v>402.6</v>
      </c>
      <c r="D34" s="10">
        <f t="shared" si="10"/>
        <v>377.77499999999998</v>
      </c>
      <c r="E34" s="36">
        <f t="shared" si="11"/>
        <v>1.0657137184832242</v>
      </c>
      <c r="F34" s="42">
        <f t="shared" si="1"/>
        <v>1.0238627924391306</v>
      </c>
      <c r="G34" s="10">
        <f t="shared" si="0"/>
        <v>393.21675030390844</v>
      </c>
      <c r="H34" s="2">
        <f t="shared" si="12"/>
        <v>406.5227345526709</v>
      </c>
      <c r="I34" s="2"/>
      <c r="J34" s="2">
        <f t="shared" si="8"/>
        <v>-13.305984248762456</v>
      </c>
      <c r="K34" s="2">
        <f t="shared" si="9"/>
        <v>416.22350218908906</v>
      </c>
    </row>
    <row r="35" spans="1:11" x14ac:dyDescent="0.2">
      <c r="A35" s="15">
        <v>32660</v>
      </c>
      <c r="B35" s="48">
        <f t="shared" si="7"/>
        <v>2</v>
      </c>
      <c r="C35" s="2">
        <v>411.3</v>
      </c>
      <c r="D35" s="10">
        <f t="shared" si="10"/>
        <v>362.08749999999998</v>
      </c>
      <c r="E35" s="36">
        <f t="shared" si="11"/>
        <v>1.1359132806296821</v>
      </c>
      <c r="F35" s="42">
        <f t="shared" si="1"/>
        <v>1.1605038243255401</v>
      </c>
      <c r="G35" s="10">
        <f t="shared" si="0"/>
        <v>354.41503197030715</v>
      </c>
      <c r="H35" s="2">
        <f t="shared" si="12"/>
        <v>399.37548983118853</v>
      </c>
      <c r="I35" s="2"/>
      <c r="J35" s="2">
        <f t="shared" si="8"/>
        <v>-44.960457860881377</v>
      </c>
      <c r="K35" s="2">
        <f t="shared" si="9"/>
        <v>463.47678329098017</v>
      </c>
    </row>
    <row r="36" spans="1:11" x14ac:dyDescent="0.2">
      <c r="A36" s="15">
        <v>32752</v>
      </c>
      <c r="B36" s="48">
        <f t="shared" si="7"/>
        <v>3</v>
      </c>
      <c r="C36" s="2">
        <v>385.9</v>
      </c>
      <c r="D36" s="10">
        <f t="shared" si="10"/>
        <v>346.45000000000005</v>
      </c>
      <c r="E36" s="36">
        <f t="shared" si="11"/>
        <v>1.1138692452013275</v>
      </c>
      <c r="F36" s="42">
        <f t="shared" si="1"/>
        <v>1.1294974832150702</v>
      </c>
      <c r="G36" s="10">
        <f t="shared" si="0"/>
        <v>341.6563611116253</v>
      </c>
      <c r="H36" s="2">
        <f t="shared" si="12"/>
        <v>359.44623255153414</v>
      </c>
      <c r="I36" s="2"/>
      <c r="J36" s="2">
        <f t="shared" si="8"/>
        <v>-17.789871439908836</v>
      </c>
      <c r="K36" s="2">
        <f t="shared" si="9"/>
        <v>405.99361501809665</v>
      </c>
    </row>
    <row r="37" spans="1:11" x14ac:dyDescent="0.2">
      <c r="A37" s="15">
        <v>32843</v>
      </c>
      <c r="B37" s="48">
        <f t="shared" si="7"/>
        <v>4</v>
      </c>
      <c r="C37" s="2">
        <v>232.7</v>
      </c>
      <c r="D37" s="10">
        <f t="shared" si="10"/>
        <v>322.20000000000005</v>
      </c>
      <c r="E37" s="36">
        <f t="shared" si="11"/>
        <v>0.7222222222222221</v>
      </c>
      <c r="F37" s="42">
        <f t="shared" si="1"/>
        <v>0.68613590002025904</v>
      </c>
      <c r="G37" s="10">
        <f t="shared" si="0"/>
        <v>339.14564154583547</v>
      </c>
      <c r="H37" s="2">
        <f t="shared" si="12"/>
        <v>335.13944075095554</v>
      </c>
      <c r="I37" s="2"/>
      <c r="J37" s="2">
        <f t="shared" si="8"/>
        <v>4.0062007948799305</v>
      </c>
      <c r="K37" s="2">
        <f t="shared" si="9"/>
        <v>229.95120181194315</v>
      </c>
    </row>
    <row r="38" spans="1:11" x14ac:dyDescent="0.2">
      <c r="A38" s="15">
        <v>32933</v>
      </c>
      <c r="B38" s="48">
        <f t="shared" si="7"/>
        <v>1</v>
      </c>
      <c r="C38" s="2">
        <v>309.2</v>
      </c>
      <c r="D38" s="10">
        <f t="shared" si="10"/>
        <v>298.01249999999999</v>
      </c>
      <c r="E38" s="36">
        <f t="shared" si="11"/>
        <v>1.0375403716287068</v>
      </c>
      <c r="F38" s="42">
        <f t="shared" si="1"/>
        <v>1.0238627924391306</v>
      </c>
      <c r="G38" s="10">
        <f t="shared" si="0"/>
        <v>301.99358965218198</v>
      </c>
      <c r="H38" s="2">
        <f t="shared" si="12"/>
        <v>327.42216006204717</v>
      </c>
      <c r="I38" s="2"/>
      <c r="J38" s="2">
        <f t="shared" si="8"/>
        <v>-25.428570409865188</v>
      </c>
      <c r="K38" s="2">
        <f t="shared" si="9"/>
        <v>335.23536710757958</v>
      </c>
    </row>
    <row r="39" spans="1:11" x14ac:dyDescent="0.2">
      <c r="A39" s="15">
        <v>33025</v>
      </c>
      <c r="B39" s="48">
        <f t="shared" si="7"/>
        <v>2</v>
      </c>
      <c r="C39" s="2">
        <v>310.7</v>
      </c>
      <c r="D39" s="10">
        <f t="shared" si="10"/>
        <v>282.95</v>
      </c>
      <c r="E39" s="36">
        <f t="shared" si="11"/>
        <v>1.0980738646403958</v>
      </c>
      <c r="F39" s="42">
        <f t="shared" si="1"/>
        <v>1.1605038243255401</v>
      </c>
      <c r="G39" s="10">
        <f t="shared" si="0"/>
        <v>267.72854469529403</v>
      </c>
      <c r="H39" s="2">
        <f t="shared" si="12"/>
        <v>292.85757592488403</v>
      </c>
      <c r="I39" s="2"/>
      <c r="J39" s="2">
        <f t="shared" si="8"/>
        <v>-25.129031229589998</v>
      </c>
      <c r="K39" s="2">
        <f t="shared" si="9"/>
        <v>339.86233684353516</v>
      </c>
    </row>
    <row r="40" spans="1:11" x14ac:dyDescent="0.2">
      <c r="A40" s="15">
        <v>33117</v>
      </c>
      <c r="B40" s="48">
        <f t="shared" si="7"/>
        <v>3</v>
      </c>
      <c r="C40" s="2">
        <v>293</v>
      </c>
      <c r="D40" s="10">
        <f t="shared" si="10"/>
        <v>270.14999999999998</v>
      </c>
      <c r="E40" s="36">
        <f t="shared" si="11"/>
        <v>1.0845826392744773</v>
      </c>
      <c r="F40" s="42">
        <f t="shared" si="1"/>
        <v>1.1294974832150702</v>
      </c>
      <c r="G40" s="10">
        <f t="shared" si="0"/>
        <v>259.40739519488528</v>
      </c>
      <c r="H40" s="2">
        <f t="shared" si="12"/>
        <v>252.93045932774669</v>
      </c>
      <c r="I40" s="2"/>
      <c r="J40" s="2">
        <f t="shared" si="8"/>
        <v>6.476935867138593</v>
      </c>
      <c r="K40" s="2">
        <f t="shared" si="9"/>
        <v>285.68431723912153</v>
      </c>
    </row>
    <row r="41" spans="1:11" x14ac:dyDescent="0.2">
      <c r="A41" s="15">
        <v>33208</v>
      </c>
      <c r="B41" s="48">
        <f t="shared" si="7"/>
        <v>4</v>
      </c>
      <c r="C41" s="2">
        <v>205.1</v>
      </c>
      <c r="D41" s="10">
        <f t="shared" si="10"/>
        <v>257.63749999999999</v>
      </c>
      <c r="E41" s="36">
        <f t="shared" si="11"/>
        <v>0.79607976323322494</v>
      </c>
      <c r="F41" s="42">
        <f t="shared" si="1"/>
        <v>0.68613590002025904</v>
      </c>
      <c r="G41" s="10">
        <f t="shared" si="0"/>
        <v>298.92037422024436</v>
      </c>
      <c r="H41" s="2">
        <f t="shared" si="12"/>
        <v>237.20760575576935</v>
      </c>
      <c r="I41" s="2"/>
      <c r="J41" s="2">
        <f t="shared" si="8"/>
        <v>61.712768464475005</v>
      </c>
      <c r="K41" s="2">
        <f t="shared" si="9"/>
        <v>162.75665406688557</v>
      </c>
    </row>
    <row r="42" spans="1:11" x14ac:dyDescent="0.2">
      <c r="A42" s="15">
        <v>33298</v>
      </c>
      <c r="B42" s="48">
        <f t="shared" si="7"/>
        <v>1</v>
      </c>
      <c r="C42" s="2">
        <v>234.4</v>
      </c>
      <c r="D42" s="10">
        <f t="shared" si="10"/>
        <v>250.1875</v>
      </c>
      <c r="E42" s="36">
        <f t="shared" si="11"/>
        <v>0.93689732700474648</v>
      </c>
      <c r="F42" s="42">
        <f t="shared" si="1"/>
        <v>1.0238627924391306</v>
      </c>
      <c r="G42" s="10">
        <f t="shared" si="0"/>
        <v>228.93692566129192</v>
      </c>
      <c r="H42" s="2">
        <f t="shared" si="12"/>
        <v>274.97171710271766</v>
      </c>
      <c r="I42" s="2"/>
      <c r="J42" s="2">
        <f t="shared" si="8"/>
        <v>-46.034791441425739</v>
      </c>
      <c r="K42" s="2">
        <f t="shared" si="9"/>
        <v>281.53331011457112</v>
      </c>
    </row>
    <row r="43" spans="1:11" x14ac:dyDescent="0.2">
      <c r="A43" s="15">
        <v>33390</v>
      </c>
      <c r="B43" s="48">
        <f t="shared" si="7"/>
        <v>2</v>
      </c>
      <c r="C43" s="2">
        <v>285.39999999999998</v>
      </c>
      <c r="D43" s="10">
        <f t="shared" si="10"/>
        <v>244.41249999999999</v>
      </c>
      <c r="E43" s="36">
        <f t="shared" si="11"/>
        <v>1.1676980514499053</v>
      </c>
      <c r="F43" s="42">
        <f t="shared" si="1"/>
        <v>1.1605038243255401</v>
      </c>
      <c r="G43" s="10">
        <f t="shared" si="0"/>
        <v>245.92766867086226</v>
      </c>
      <c r="H43" s="2">
        <f t="shared" si="12"/>
        <v>224.9038058525652</v>
      </c>
      <c r="I43" s="2"/>
      <c r="J43" s="2">
        <f t="shared" si="8"/>
        <v>21.023862818297061</v>
      </c>
      <c r="K43" s="2">
        <f t="shared" si="9"/>
        <v>261.00172679727069</v>
      </c>
    </row>
    <row r="44" spans="1:11" x14ac:dyDescent="0.2">
      <c r="A44" s="15">
        <v>33482</v>
      </c>
      <c r="B44" s="48">
        <f t="shared" si="7"/>
        <v>3</v>
      </c>
      <c r="C44" s="2">
        <v>258.7</v>
      </c>
      <c r="D44" s="10">
        <f t="shared" si="10"/>
        <v>246.58750000000001</v>
      </c>
      <c r="E44" s="36">
        <f t="shared" si="11"/>
        <v>1.0491204947533836</v>
      </c>
      <c r="F44" s="42">
        <f t="shared" si="1"/>
        <v>1.1294974832150702</v>
      </c>
      <c r="G44" s="10">
        <f t="shared" si="0"/>
        <v>229.03990831712224</v>
      </c>
      <c r="H44" s="2">
        <f t="shared" si="12"/>
        <v>227.80672400316746</v>
      </c>
      <c r="I44" s="2"/>
      <c r="J44" s="2">
        <f t="shared" si="8"/>
        <v>1.23318431395478</v>
      </c>
      <c r="K44" s="2">
        <f t="shared" si="9"/>
        <v>257.30712142104778</v>
      </c>
    </row>
    <row r="45" spans="1:11" x14ac:dyDescent="0.2">
      <c r="A45" s="15">
        <v>33573</v>
      </c>
      <c r="B45" s="48">
        <f t="shared" si="7"/>
        <v>4</v>
      </c>
      <c r="C45" s="2">
        <v>193.2</v>
      </c>
      <c r="D45" s="10">
        <f t="shared" si="10"/>
        <v>251.13749999999999</v>
      </c>
      <c r="E45" s="36">
        <f t="shared" si="11"/>
        <v>0.76929968642675828</v>
      </c>
      <c r="F45" s="42">
        <f t="shared" si="1"/>
        <v>0.68613590002025904</v>
      </c>
      <c r="G45" s="10">
        <f t="shared" si="0"/>
        <v>281.576871279138</v>
      </c>
      <c r="H45" s="2">
        <f t="shared" si="12"/>
        <v>216.72773120649583</v>
      </c>
      <c r="I45" s="2"/>
      <c r="J45" s="2">
        <f t="shared" si="8"/>
        <v>64.849140072642172</v>
      </c>
      <c r="K45" s="2">
        <f t="shared" si="9"/>
        <v>148.70467691071781</v>
      </c>
    </row>
    <row r="46" spans="1:11" x14ac:dyDescent="0.2">
      <c r="A46" s="15">
        <v>33664</v>
      </c>
      <c r="B46" s="48">
        <f t="shared" si="7"/>
        <v>1</v>
      </c>
      <c r="C46" s="2">
        <v>263.7</v>
      </c>
      <c r="D46" s="10">
        <f t="shared" si="10"/>
        <v>259.08749999999998</v>
      </c>
      <c r="E46" s="36">
        <f t="shared" si="11"/>
        <v>1.017802865827182</v>
      </c>
      <c r="F46" s="42">
        <f t="shared" si="1"/>
        <v>1.0238627924391306</v>
      </c>
      <c r="G46" s="10">
        <f t="shared" si="0"/>
        <v>257.55404136895339</v>
      </c>
      <c r="H46" s="2">
        <f t="shared" si="12"/>
        <v>265.86832135258578</v>
      </c>
      <c r="I46" s="2"/>
      <c r="J46" s="2">
        <f t="shared" ref="J46:J60" si="13">G46-H46</f>
        <v>-8.3142799836323888</v>
      </c>
      <c r="K46" s="2">
        <f t="shared" ref="K46:K60" si="14">H46*F46</f>
        <v>272.21268192116258</v>
      </c>
    </row>
    <row r="47" spans="1:11" x14ac:dyDescent="0.2">
      <c r="A47" s="15">
        <v>33756</v>
      </c>
      <c r="B47" s="48">
        <f t="shared" si="7"/>
        <v>2</v>
      </c>
      <c r="C47" s="2">
        <v>292.5</v>
      </c>
      <c r="D47" s="10">
        <f t="shared" si="10"/>
        <v>264.28750000000002</v>
      </c>
      <c r="E47" s="36">
        <f t="shared" si="11"/>
        <v>1.1067492787210895</v>
      </c>
      <c r="F47" s="42">
        <f t="shared" si="1"/>
        <v>1.1605038243255401</v>
      </c>
      <c r="G47" s="10">
        <f t="shared" si="0"/>
        <v>252.04570107297553</v>
      </c>
      <c r="H47" s="2">
        <f t="shared" si="12"/>
        <v>260.4620365633308</v>
      </c>
      <c r="I47" s="2"/>
      <c r="J47" s="2">
        <f t="shared" si="13"/>
        <v>-8.4163354903552658</v>
      </c>
      <c r="K47" s="2">
        <f t="shared" si="14"/>
        <v>302.26718952336404</v>
      </c>
    </row>
    <row r="48" spans="1:11" x14ac:dyDescent="0.2">
      <c r="A48" s="15">
        <v>33848</v>
      </c>
      <c r="B48" s="48">
        <f t="shared" si="7"/>
        <v>3</v>
      </c>
      <c r="C48" s="2">
        <v>315.2</v>
      </c>
      <c r="D48" s="10">
        <f>(AVERAGE(C46:C49)+AVERAGE(C47:C50))/2</f>
        <v>263.77499999999998</v>
      </c>
      <c r="E48" s="36">
        <f>C48/D48</f>
        <v>1.1949578239029477</v>
      </c>
      <c r="F48" s="42">
        <f t="shared" si="1"/>
        <v>1.1294974832150702</v>
      </c>
      <c r="G48" s="10">
        <f t="shared" si="0"/>
        <v>279.06215346562402</v>
      </c>
      <c r="H48" s="2">
        <f t="shared" ref="H48:H60" si="15">2*G47-G46-2*(1-Alpha)*J47+((1-Alpha)^2)*J46</f>
        <v>253.11392896255128</v>
      </c>
      <c r="I48" s="2"/>
      <c r="J48" s="2">
        <f t="shared" si="13"/>
        <v>25.948224503072737</v>
      </c>
      <c r="K48" s="2">
        <f t="shared" si="14"/>
        <v>285.89154572987974</v>
      </c>
    </row>
    <row r="49" spans="1:11" x14ac:dyDescent="0.2">
      <c r="A49" s="15">
        <v>33939</v>
      </c>
      <c r="B49" s="48">
        <f t="shared" si="7"/>
        <v>4</v>
      </c>
      <c r="C49" s="2">
        <v>178.3</v>
      </c>
      <c r="D49" s="10">
        <f>(AVERAGE(C47:C50)+AVERAGE(C48:C51))/2</f>
        <v>265.48750000000001</v>
      </c>
      <c r="E49" s="36">
        <f>C49/D49</f>
        <v>0.67159470784876873</v>
      </c>
      <c r="F49" s="42">
        <f t="shared" si="1"/>
        <v>0.68613590002025904</v>
      </c>
      <c r="G49" s="10">
        <f t="shared" si="0"/>
        <v>259.86105667220659</v>
      </c>
      <c r="H49" s="2">
        <f t="shared" si="15"/>
        <v>276.27951606485368</v>
      </c>
      <c r="I49" s="2"/>
      <c r="J49" s="2">
        <f t="shared" si="13"/>
        <v>-16.418459392647094</v>
      </c>
      <c r="K49" s="2">
        <f t="shared" si="14"/>
        <v>189.56529441231999</v>
      </c>
    </row>
    <row r="50" spans="1:11" x14ac:dyDescent="0.2">
      <c r="A50" s="15">
        <v>34029</v>
      </c>
      <c r="B50" s="48">
        <f t="shared" si="7"/>
        <v>1</v>
      </c>
      <c r="C50" s="2">
        <v>274.5</v>
      </c>
      <c r="D50" s="10">
        <f>(AVERAGE(C48:C51)+AVERAGE(C49:C52))/2</f>
        <v>265.42500000000001</v>
      </c>
      <c r="E50" s="36">
        <f>C50/D50</f>
        <v>1.0341904492794574</v>
      </c>
      <c r="F50" s="42">
        <f t="shared" si="1"/>
        <v>1.0238627924391306</v>
      </c>
      <c r="G50" s="10">
        <f t="shared" si="0"/>
        <v>268.10232975266479</v>
      </c>
      <c r="H50" s="2">
        <f t="shared" si="15"/>
        <v>265.28277865302135</v>
      </c>
      <c r="I50" s="2"/>
      <c r="J50" s="2">
        <f t="shared" si="13"/>
        <v>2.8195510996434336</v>
      </c>
      <c r="K50" s="2">
        <f t="shared" si="14"/>
        <v>271.61316653769421</v>
      </c>
    </row>
    <row r="51" spans="1:11" x14ac:dyDescent="0.2">
      <c r="A51" s="15">
        <v>34121</v>
      </c>
      <c r="B51" s="48">
        <f t="shared" si="7"/>
        <v>2</v>
      </c>
      <c r="C51" s="2">
        <v>295.39999999999998</v>
      </c>
      <c r="D51" s="2"/>
      <c r="E51" s="36"/>
      <c r="F51" s="42">
        <f t="shared" si="1"/>
        <v>1.1605038243255401</v>
      </c>
      <c r="G51" s="10">
        <f t="shared" si="0"/>
        <v>254.54461571609221</v>
      </c>
      <c r="H51" s="2">
        <f t="shared" si="15"/>
        <v>268.76950443678038</v>
      </c>
      <c r="I51" s="2"/>
      <c r="J51" s="2">
        <f t="shared" si="13"/>
        <v>-14.22488872068817</v>
      </c>
      <c r="K51" s="2">
        <f t="shared" si="14"/>
        <v>311.90803776096385</v>
      </c>
    </row>
    <row r="52" spans="1:11" x14ac:dyDescent="0.2">
      <c r="A52" s="16">
        <v>34213</v>
      </c>
      <c r="B52" s="49">
        <f t="shared" si="7"/>
        <v>3</v>
      </c>
      <c r="C52" s="13">
        <v>311.8</v>
      </c>
      <c r="D52" s="13"/>
      <c r="E52" s="43"/>
      <c r="F52" s="42">
        <f t="shared" si="1"/>
        <v>1.1294974832150702</v>
      </c>
      <c r="G52" s="44">
        <f t="shared" si="0"/>
        <v>276.0519652619974</v>
      </c>
      <c r="H52" s="13">
        <f t="shared" si="15"/>
        <v>256.82101711438747</v>
      </c>
      <c r="I52" s="13"/>
      <c r="J52" s="13">
        <f t="shared" si="13"/>
        <v>19.230948147609922</v>
      </c>
      <c r="K52" s="13">
        <f t="shared" si="14"/>
        <v>290.07869246743513</v>
      </c>
    </row>
    <row r="53" spans="1:11" x14ac:dyDescent="0.2">
      <c r="A53" s="15">
        <v>34304</v>
      </c>
      <c r="B53" s="15"/>
      <c r="C53" t="s">
        <v>22</v>
      </c>
      <c r="E53" s="36"/>
      <c r="F53" s="36">
        <f t="shared" ref="F53:F60" si="16">F49</f>
        <v>0.68613590002025904</v>
      </c>
      <c r="G53" s="8">
        <f t="shared" ref="G53:G60" si="17">H53</f>
        <v>273.2405088754806</v>
      </c>
      <c r="H53" s="2">
        <f t="shared" si="15"/>
        <v>273.2405088754806</v>
      </c>
      <c r="I53" s="2"/>
      <c r="J53" s="2">
        <f t="shared" si="13"/>
        <v>0</v>
      </c>
      <c r="K53" s="2">
        <f t="shared" si="14"/>
        <v>187.48012247927147</v>
      </c>
    </row>
    <row r="54" spans="1:11" x14ac:dyDescent="0.2">
      <c r="A54" s="15">
        <v>34394</v>
      </c>
      <c r="B54" s="15"/>
      <c r="E54" s="36"/>
      <c r="F54" s="36">
        <f t="shared" si="16"/>
        <v>1.0238627924391306</v>
      </c>
      <c r="G54" s="8">
        <f t="shared" si="17"/>
        <v>275.80752592119876</v>
      </c>
      <c r="H54" s="2">
        <f t="shared" si="15"/>
        <v>275.80752592119876</v>
      </c>
      <c r="I54" s="2"/>
      <c r="J54" s="2">
        <f t="shared" si="13"/>
        <v>0</v>
      </c>
      <c r="K54" s="2">
        <f t="shared" si="14"/>
        <v>282.38906366540647</v>
      </c>
    </row>
    <row r="55" spans="1:11" x14ac:dyDescent="0.2">
      <c r="A55" s="15">
        <v>34486</v>
      </c>
      <c r="B55" s="15"/>
      <c r="E55" s="36"/>
      <c r="F55" s="36">
        <f t="shared" si="16"/>
        <v>1.1605038243255401</v>
      </c>
      <c r="G55" s="8">
        <f t="shared" si="17"/>
        <v>278.37454296691692</v>
      </c>
      <c r="H55" s="2">
        <f t="shared" si="15"/>
        <v>278.37454296691692</v>
      </c>
      <c r="I55" s="2"/>
      <c r="J55" s="2">
        <f t="shared" si="13"/>
        <v>0</v>
      </c>
      <c r="K55" s="2">
        <f t="shared" si="14"/>
        <v>323.05472170798146</v>
      </c>
    </row>
    <row r="56" spans="1:11" x14ac:dyDescent="0.2">
      <c r="A56" s="15">
        <v>34578</v>
      </c>
      <c r="B56" s="15"/>
      <c r="E56" s="36"/>
      <c r="F56" s="36">
        <f t="shared" si="16"/>
        <v>1.1294974832150702</v>
      </c>
      <c r="G56" s="8">
        <f t="shared" si="17"/>
        <v>280.94156001263508</v>
      </c>
      <c r="H56" s="2">
        <f t="shared" si="15"/>
        <v>280.94156001263508</v>
      </c>
      <c r="I56" s="2"/>
      <c r="J56" s="2">
        <f t="shared" si="13"/>
        <v>0</v>
      </c>
      <c r="K56" s="2">
        <f t="shared" si="14"/>
        <v>317.32278496478693</v>
      </c>
    </row>
    <row r="57" spans="1:11" x14ac:dyDescent="0.2">
      <c r="A57" s="15">
        <v>34669</v>
      </c>
      <c r="B57" s="15"/>
      <c r="E57" s="36"/>
      <c r="F57" s="36">
        <f t="shared" si="16"/>
        <v>0.68613590002025904</v>
      </c>
      <c r="G57" s="8">
        <f t="shared" si="17"/>
        <v>283.50857705835324</v>
      </c>
      <c r="H57" s="2">
        <f t="shared" si="15"/>
        <v>283.50857705835324</v>
      </c>
      <c r="I57" s="2"/>
      <c r="J57" s="2">
        <f t="shared" si="13"/>
        <v>0</v>
      </c>
      <c r="K57" s="2">
        <f t="shared" si="14"/>
        <v>194.52541268339615</v>
      </c>
    </row>
    <row r="58" spans="1:11" x14ac:dyDescent="0.2">
      <c r="A58" s="15">
        <v>34759</v>
      </c>
      <c r="B58" s="15"/>
      <c r="E58" s="36"/>
      <c r="F58" s="36">
        <f t="shared" si="16"/>
        <v>1.0238627924391306</v>
      </c>
      <c r="G58" s="8">
        <f t="shared" si="17"/>
        <v>286.0755941040714</v>
      </c>
      <c r="H58" s="2">
        <f t="shared" si="15"/>
        <v>286.0755941040714</v>
      </c>
      <c r="I58" s="2"/>
      <c r="J58" s="2">
        <f t="shared" si="13"/>
        <v>0</v>
      </c>
      <c r="K58" s="2">
        <f t="shared" si="14"/>
        <v>292.90215662807782</v>
      </c>
    </row>
    <row r="59" spans="1:11" x14ac:dyDescent="0.2">
      <c r="A59" s="15">
        <v>34851</v>
      </c>
      <c r="B59" s="15"/>
      <c r="E59" s="36"/>
      <c r="F59" s="36">
        <f t="shared" si="16"/>
        <v>1.1605038243255401</v>
      </c>
      <c r="G59" s="8">
        <f t="shared" si="17"/>
        <v>288.64261114978956</v>
      </c>
      <c r="H59" s="2">
        <f t="shared" si="15"/>
        <v>288.64261114978956</v>
      </c>
      <c r="I59" s="2"/>
      <c r="J59" s="2">
        <f t="shared" si="13"/>
        <v>0</v>
      </c>
      <c r="K59" s="2">
        <f t="shared" si="14"/>
        <v>334.97085410264054</v>
      </c>
    </row>
    <row r="60" spans="1:11" x14ac:dyDescent="0.2">
      <c r="A60" s="15">
        <v>34943</v>
      </c>
      <c r="B60" s="15"/>
      <c r="E60" s="36"/>
      <c r="F60" s="36">
        <f t="shared" si="16"/>
        <v>1.1294974832150702</v>
      </c>
      <c r="G60" s="8">
        <f t="shared" si="17"/>
        <v>291.20962819550772</v>
      </c>
      <c r="H60" s="2">
        <f t="shared" si="15"/>
        <v>291.20962819550772</v>
      </c>
      <c r="I60" s="2"/>
      <c r="J60" s="2">
        <f t="shared" si="13"/>
        <v>0</v>
      </c>
      <c r="K60" s="2">
        <f t="shared" si="14"/>
        <v>328.92054213482231</v>
      </c>
    </row>
    <row r="61" spans="1:11" x14ac:dyDescent="0.2">
      <c r="G61" s="2"/>
    </row>
  </sheetData>
  <phoneticPr fontId="9" type="noConversion"/>
  <printOptions gridLines="1" gridLinesSet="0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Seasonal adjustment</vt:lpstr>
      <vt:lpstr>LES model</vt:lpstr>
      <vt:lpstr>All charts</vt:lpstr>
      <vt:lpstr>Original data</vt:lpstr>
      <vt:lpstr>Adusted data</vt:lpstr>
      <vt:lpstr>Forecast--SA</vt:lpstr>
      <vt:lpstr>Forecast-NSA</vt:lpstr>
      <vt:lpstr>Errors</vt:lpstr>
      <vt:lpstr>Error autocorrelations</vt:lpstr>
      <vt:lpstr>Alpha</vt:lpstr>
      <vt:lpstr>'Seasonal adjustment'!Print_Area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Fuqua School of Business</dc:creator>
  <cp:lastModifiedBy>Bob Nau</cp:lastModifiedBy>
  <dcterms:created xsi:type="dcterms:W3CDTF">2014-12-02T03:14:59Z</dcterms:created>
  <dcterms:modified xsi:type="dcterms:W3CDTF">2015-09-27T16:05:56Z</dcterms:modified>
</cp:coreProperties>
</file>